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4" documentId="8_{9AF25B38-F49F-4A00-B9CF-09C6B393FC8A}" xr6:coauthVersionLast="47" xr6:coauthVersionMax="47" xr10:uidLastSave="{380F5216-71BD-452E-86DD-8283525D320A}"/>
  <bookViews>
    <workbookView xWindow="9015" yWindow="300" windowWidth="18015" windowHeight="1608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8 D.1.4.8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'D.1.4.8 D.1.4.8.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'D.1.4.8 D.1.4.8. Pol'!$A$1:$Y$82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7" i="1"/>
  <c r="I56" i="1"/>
  <c r="I55" i="1"/>
  <c r="I54" i="1"/>
  <c r="BA78" i="12"/>
  <c r="BA76" i="12"/>
  <c r="BA74" i="12"/>
  <c r="BA69" i="12"/>
  <c r="BA66" i="12"/>
  <c r="BA24" i="12"/>
  <c r="K8" i="12"/>
  <c r="V8" i="12"/>
  <c r="G9" i="12"/>
  <c r="M9" i="12" s="1"/>
  <c r="M8" i="12" s="1"/>
  <c r="I9" i="12"/>
  <c r="I8" i="12" s="1"/>
  <c r="K9" i="12"/>
  <c r="O9" i="12"/>
  <c r="O8" i="12" s="1"/>
  <c r="Q9" i="12"/>
  <c r="Q8" i="12" s="1"/>
  <c r="V9" i="12"/>
  <c r="G12" i="12"/>
  <c r="I12" i="12"/>
  <c r="I11" i="12" s="1"/>
  <c r="K12" i="12"/>
  <c r="K11" i="12" s="1"/>
  <c r="M12" i="12"/>
  <c r="O12" i="12"/>
  <c r="Q12" i="12"/>
  <c r="V12" i="12"/>
  <c r="V11" i="12" s="1"/>
  <c r="G14" i="12"/>
  <c r="I14" i="12"/>
  <c r="K14" i="12"/>
  <c r="M14" i="12"/>
  <c r="O14" i="12"/>
  <c r="Q14" i="12"/>
  <c r="V14" i="12"/>
  <c r="G15" i="12"/>
  <c r="G11" i="12" s="1"/>
  <c r="I15" i="12"/>
  <c r="K15" i="12"/>
  <c r="O15" i="12"/>
  <c r="O11" i="12" s="1"/>
  <c r="Q15" i="12"/>
  <c r="V15" i="12"/>
  <c r="G16" i="12"/>
  <c r="M16" i="12" s="1"/>
  <c r="I16" i="12"/>
  <c r="K16" i="12"/>
  <c r="O16" i="12"/>
  <c r="Q16" i="12"/>
  <c r="Q11" i="12" s="1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I22" i="12"/>
  <c r="Q22" i="12"/>
  <c r="V22" i="12"/>
  <c r="G23" i="12"/>
  <c r="I23" i="12"/>
  <c r="K23" i="12"/>
  <c r="K22" i="12" s="1"/>
  <c r="M23" i="12"/>
  <c r="O23" i="12"/>
  <c r="O22" i="12" s="1"/>
  <c r="Q23" i="12"/>
  <c r="V23" i="12"/>
  <c r="G27" i="12"/>
  <c r="G22" i="12" s="1"/>
  <c r="I27" i="12"/>
  <c r="K27" i="12"/>
  <c r="O27" i="12"/>
  <c r="Q27" i="12"/>
  <c r="V27" i="12"/>
  <c r="G30" i="12"/>
  <c r="I30" i="12"/>
  <c r="K30" i="12"/>
  <c r="K29" i="12" s="1"/>
  <c r="M30" i="12"/>
  <c r="O30" i="12"/>
  <c r="Q30" i="12"/>
  <c r="Q29" i="12" s="1"/>
  <c r="V30" i="12"/>
  <c r="V29" i="12" s="1"/>
  <c r="G31" i="12"/>
  <c r="I31" i="12"/>
  <c r="K31" i="12"/>
  <c r="M31" i="12"/>
  <c r="O31" i="12"/>
  <c r="Q31" i="12"/>
  <c r="V31" i="12"/>
  <c r="G32" i="12"/>
  <c r="G29" i="12" s="1"/>
  <c r="I32" i="12"/>
  <c r="K32" i="12"/>
  <c r="O32" i="12"/>
  <c r="O29" i="12" s="1"/>
  <c r="Q32" i="12"/>
  <c r="V32" i="12"/>
  <c r="G33" i="12"/>
  <c r="M33" i="12" s="1"/>
  <c r="I33" i="12"/>
  <c r="I29" i="12" s="1"/>
  <c r="K33" i="12"/>
  <c r="O33" i="12"/>
  <c r="Q33" i="12"/>
  <c r="V33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6" i="12"/>
  <c r="I46" i="12"/>
  <c r="K46" i="12"/>
  <c r="O46" i="12"/>
  <c r="Q46" i="12"/>
  <c r="V46" i="12"/>
  <c r="G47" i="12"/>
  <c r="I47" i="12"/>
  <c r="K47" i="12"/>
  <c r="M47" i="12"/>
  <c r="M46" i="12" s="1"/>
  <c r="O47" i="12"/>
  <c r="Q47" i="12"/>
  <c r="V47" i="12"/>
  <c r="G48" i="12"/>
  <c r="G49" i="12"/>
  <c r="M49" i="12" s="1"/>
  <c r="I49" i="12"/>
  <c r="I48" i="12" s="1"/>
  <c r="K49" i="12"/>
  <c r="O49" i="12"/>
  <c r="Q49" i="12"/>
  <c r="Q48" i="12" s="1"/>
  <c r="V49" i="12"/>
  <c r="G51" i="12"/>
  <c r="M51" i="12" s="1"/>
  <c r="I51" i="12"/>
  <c r="K51" i="12"/>
  <c r="K48" i="12" s="1"/>
  <c r="O51" i="12"/>
  <c r="Q51" i="12"/>
  <c r="V51" i="12"/>
  <c r="V48" i="12" s="1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O48" i="12" s="1"/>
  <c r="Q54" i="12"/>
  <c r="V54" i="12"/>
  <c r="G55" i="12"/>
  <c r="M55" i="12" s="1"/>
  <c r="I55" i="12"/>
  <c r="K55" i="12"/>
  <c r="O55" i="12"/>
  <c r="Q55" i="12"/>
  <c r="V55" i="12"/>
  <c r="K57" i="12"/>
  <c r="V57" i="12"/>
  <c r="G58" i="12"/>
  <c r="AF81" i="12" s="1"/>
  <c r="G41" i="1" s="1"/>
  <c r="I58" i="12"/>
  <c r="K58" i="12"/>
  <c r="O58" i="12"/>
  <c r="Q58" i="12"/>
  <c r="V58" i="12"/>
  <c r="G60" i="12"/>
  <c r="M60" i="12" s="1"/>
  <c r="I60" i="12"/>
  <c r="K60" i="12"/>
  <c r="O60" i="12"/>
  <c r="O57" i="12" s="1"/>
  <c r="Q60" i="12"/>
  <c r="V60" i="12"/>
  <c r="G63" i="12"/>
  <c r="M63" i="12" s="1"/>
  <c r="I63" i="12"/>
  <c r="I57" i="12" s="1"/>
  <c r="K63" i="12"/>
  <c r="O63" i="12"/>
  <c r="Q63" i="12"/>
  <c r="Q57" i="12" s="1"/>
  <c r="V63" i="12"/>
  <c r="G65" i="12"/>
  <c r="I65" i="12"/>
  <c r="K65" i="12"/>
  <c r="M65" i="12"/>
  <c r="O65" i="12"/>
  <c r="Q65" i="12"/>
  <c r="V65" i="12"/>
  <c r="G68" i="12"/>
  <c r="G64" i="12" s="1"/>
  <c r="I68" i="12"/>
  <c r="K68" i="12"/>
  <c r="O68" i="12"/>
  <c r="O64" i="12" s="1"/>
  <c r="Q68" i="12"/>
  <c r="V68" i="12"/>
  <c r="G71" i="12"/>
  <c r="M71" i="12" s="1"/>
  <c r="I71" i="12"/>
  <c r="I64" i="12" s="1"/>
  <c r="K71" i="12"/>
  <c r="O71" i="12"/>
  <c r="Q71" i="12"/>
  <c r="Q64" i="12" s="1"/>
  <c r="V71" i="12"/>
  <c r="G73" i="12"/>
  <c r="M73" i="12" s="1"/>
  <c r="I73" i="12"/>
  <c r="K73" i="12"/>
  <c r="K64" i="12" s="1"/>
  <c r="O73" i="12"/>
  <c r="Q73" i="12"/>
  <c r="V73" i="12"/>
  <c r="V64" i="12" s="1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AE81" i="12"/>
  <c r="F39" i="1" s="1"/>
  <c r="F43" i="1" s="1"/>
  <c r="G23" i="1" s="1"/>
  <c r="I20" i="1"/>
  <c r="I19" i="1"/>
  <c r="I18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M58" i="12" l="1"/>
  <c r="G39" i="1"/>
  <c r="G42" i="1"/>
  <c r="I39" i="1"/>
  <c r="I43" i="1" s="1"/>
  <c r="J39" i="1" s="1"/>
  <c r="J43" i="1" s="1"/>
  <c r="F41" i="1"/>
  <c r="F42" i="1"/>
  <c r="I42" i="1" s="1"/>
  <c r="G43" i="1"/>
  <c r="G25" i="1" s="1"/>
  <c r="A27" i="1" s="1"/>
  <c r="I41" i="1"/>
  <c r="M48" i="12"/>
  <c r="M22" i="12"/>
  <c r="M57" i="12"/>
  <c r="G57" i="12"/>
  <c r="I58" i="1" s="1"/>
  <c r="I17" i="1" s="1"/>
  <c r="G8" i="12"/>
  <c r="M68" i="12"/>
  <c r="M64" i="12" s="1"/>
  <c r="M27" i="12"/>
  <c r="M15" i="12"/>
  <c r="M11" i="12" s="1"/>
  <c r="M32" i="12"/>
  <c r="M29" i="12" s="1"/>
  <c r="J42" i="1"/>
  <c r="J41" i="1" l="1"/>
  <c r="G81" i="12"/>
  <c r="I53" i="1"/>
  <c r="A28" i="1"/>
  <c r="G28" i="1"/>
  <c r="G27" i="1" s="1"/>
  <c r="G29" i="1" s="1"/>
  <c r="I16" i="1" l="1"/>
  <c r="I21" i="1" s="1"/>
  <c r="I60" i="1"/>
  <c r="J58" i="1" l="1"/>
  <c r="J53" i="1"/>
  <c r="J54" i="1"/>
  <c r="J57" i="1"/>
  <c r="J55" i="1"/>
  <c r="J59" i="1"/>
  <c r="J56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29E5191A-C427-4931-925C-9A0B220BBCB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1C85037-6B71-41CB-9122-85F1F321DE0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<sst xmlns="http://schemas.openxmlformats.org/spreadsheetml/2006/main" count="547" uniqueCount="242">
  <si>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</si>
  <si>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</si>
  <si>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</si>
  <si>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</si>
  <si>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</si>
  <si>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</si>
  <si>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</si>
  <si>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</si>
  <si>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</si>
  <si>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</si>
  <si>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</si>
  <si>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</si>
  <si>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</si>
  <si>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</si>
  <si>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</si>
  <si>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</si>
  <si>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</si>
  <si>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</si>
  <si>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</si>
  <si>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</si>
  <si>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</si>
  <si>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</si>
  <si>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</si>
  <si>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</si>
  <si>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</si>
  <si>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</si>
  <si>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</si>
  <si>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</si>
  <si>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</si>
  <si>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</si>
  <si>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</si>
  <si>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</si>
  <si>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</si>
  <si>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</si>
  <si>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</si>
  <si>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</si>
  <si>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</si>
  <si>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</si>
  <si>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</si>
  <si>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</si>
  <si>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</si>
  <si>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</si>
  <si>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</si>
  <si>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D.1.4.8.</t>
  </si>
  <si>
    <t>Uzavřené okruhy demi vody</t>
  </si>
  <si>
    <t>D.1.4.8</t>
  </si>
  <si>
    <t>Objekt:</t>
  </si>
  <si>
    <t>Rozpočet:</t>
  </si>
  <si>
    <t>240406</t>
  </si>
  <si>
    <t>Vestavba pavilonu A8 v areálu UKB</t>
  </si>
  <si>
    <t>Masarykova univerzita</t>
  </si>
  <si>
    <t>Žerotínovo náměstí 617/9</t>
  </si>
  <si>
    <t>Brno - Brno-město</t>
  </si>
  <si>
    <t>60200</t>
  </si>
  <si>
    <t>00216224</t>
  </si>
  <si>
    <t>CZ00216224</t>
  </si>
  <si>
    <t>Ing. Zdenek Vaněrka</t>
  </si>
  <si>
    <t>nám. Krále Jiřího 101</t>
  </si>
  <si>
    <t>Kunštát</t>
  </si>
  <si>
    <t>67972</t>
  </si>
  <si>
    <t>07360291</t>
  </si>
  <si>
    <t>CZ8803034086</t>
  </si>
  <si>
    <t>Stavba</t>
  </si>
  <si>
    <t>Provozní soubor</t>
  </si>
  <si>
    <t>Celkem za stavbu</t>
  </si>
  <si>
    <t>CZK</t>
  </si>
  <si>
    <t>#POPS</t>
  </si>
  <si>
    <t>Popis stavby: 240406 - Vestavba pavilonu A8 v areálu UKB</t>
  </si>
  <si>
    <t>#POPO</t>
  </si>
  <si>
    <t>Popis objektu: D.1.4.8 - Uzavřené okruhy demi vody</t>
  </si>
  <si>
    <t>#POPR</t>
  </si>
  <si>
    <t>Popis rozpočtu: D.1.4.8. - Uzavřené okruhy demi vody</t>
  </si>
  <si>
    <t>Rekapitulace dílů</t>
  </si>
  <si>
    <t>Typ dílu</t>
  </si>
  <si>
    <t>9</t>
  </si>
  <si>
    <t>Ostatní konstrukce, bourání</t>
  </si>
  <si>
    <t>700B</t>
  </si>
  <si>
    <t>Demontáže PSV</t>
  </si>
  <si>
    <t>713</t>
  </si>
  <si>
    <t>Izolace tepelné</t>
  </si>
  <si>
    <t>715</t>
  </si>
  <si>
    <t>Izolace chemické</t>
  </si>
  <si>
    <t>722</t>
  </si>
  <si>
    <t>Vnitřní vodovod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</si>
  <si>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</si>
  <si>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</si>
  <si>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</si>
  <si>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</si>
  <si>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</si>
  <si>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</si>
  <si>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</si>
  <si>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</si>
  <si>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</si>
  <si>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</si>
  <si>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</si>
  <si>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</si>
  <si>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</si>
  <si>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</si>
  <si>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</si>
  <si>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</si>
  <si>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</si>
  <si>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</si>
  <si>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</si>
  <si>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</si>
  <si>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</si>
  <si>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</si>
  <si>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</si>
  <si>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</si>
  <si>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</si>
  <si>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</si>
  <si>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</si>
  <si>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</si>
  <si>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</si>
  <si>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</si>
  <si>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</si>
  <si>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</si>
  <si>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</si>
  <si>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</si>
  <si>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909      R00</t>
  </si>
  <si>
    <t>Hzs-nezmeritelne stavebni prace</t>
  </si>
  <si>
    <t>h</t>
  </si>
  <si>
    <t>Prav.M</t>
  </si>
  <si>
    <t>RTS 24/ I</t>
  </si>
  <si>
    <t>HZS</t>
  </si>
  <si>
    <t>Běžná</t>
  </si>
  <si>
    <t>POL10_</t>
  </si>
  <si>
    <t>sekání drážek a průrazů : 2</t>
  </si>
  <si>
    <t>VV</t>
  </si>
  <si>
    <t>722182011RT1</t>
  </si>
  <si>
    <t>Montáž tepelné izolace potrubí lepicí páska, sponky, do DN 25</t>
  </si>
  <si>
    <t>m</t>
  </si>
  <si>
    <t>800-721</t>
  </si>
  <si>
    <t>Práce</t>
  </si>
  <si>
    <t>POL1_</t>
  </si>
  <si>
    <t>28+19+30</t>
  </si>
  <si>
    <t>722182094K00</t>
  </si>
  <si>
    <t>Příplatek za montáž izolačních tvarovek</t>
  </si>
  <si>
    <t>kus</t>
  </si>
  <si>
    <t>Vlastní</t>
  </si>
  <si>
    <t>Indiv</t>
  </si>
  <si>
    <t>283771020R</t>
  </si>
  <si>
    <t>pouzdro potrubní tvarovatelné; pěnový polyetylén; vnitřní průměr 18,0 mm; tl. izolace 13,0 mm; provozní teplota  -65 až 90 °C; tepelná vodivost (10°C) 0,0380 W/mK</t>
  </si>
  <si>
    <t>SPCM</t>
  </si>
  <si>
    <t>Specifikace</t>
  </si>
  <si>
    <t>POL3_</t>
  </si>
  <si>
    <t>283771027R</t>
  </si>
  <si>
    <t>pouzdro potrubní tvarovatelné; pěnový polyetylén; vnitřní průměr 20,0 mm; tl. izolace 13,0 mm; provozní teplota  -65 až 90 °C; tepelná vodivost (10°C) 0,0380 W/mK</t>
  </si>
  <si>
    <t>283771092R</t>
  </si>
  <si>
    <t>pouzdro potrubní tvarovatelné; pěnový polyetylén; vnitřní průměr 25,0 mm; tl. izolace 13,0 mm; provozní teplota  -65 až 90 °C; tepelná vodivost (10°C) 0,0380 W/mK</t>
  </si>
  <si>
    <t>28377130R</t>
  </si>
  <si>
    <t>spona na potrubní pouzdro; plastová; tl = 1,00 mm; š = 4,9 mm; l = 32 mm; šedá</t>
  </si>
  <si>
    <t>28377135R</t>
  </si>
  <si>
    <t>páska spojovací PVC; samolepicí; jednostranně; tl. 0,19 mm; š = 38,0 mm; l = 20 m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</si>
  <si>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</si>
  <si>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</si>
  <si>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</si>
  <si>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</si>
  <si>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</si>
  <si>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</si>
  <si>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SPI</t>
  </si>
  <si>
    <t>713552111RO0</t>
  </si>
  <si>
    <t>Protipožární tmel pro potrubí do D 50</t>
  </si>
  <si>
    <t>Otvor se utěsní minerální vlnou. Prostup i potrubí před a za prostupem je natřeno protipožární stěrkou. Cena obsahuje dodávku minerální vlny a pořární stěrky.</t>
  </si>
  <si>
    <t>POP</t>
  </si>
  <si>
    <t>Včetně pomocného lešení o výšce podlahy do 1900 mm a pro zatížení do 1,5 kPa.</t>
  </si>
  <si>
    <t>DN 20 : 1</t>
  </si>
  <si>
    <t>998715201R00</t>
  </si>
  <si>
    <t>Přesun hmot pro izolace proti chemickým vlivům v objektech výšky do 6 m</t>
  </si>
  <si>
    <t>800-715</t>
  </si>
  <si>
    <t>50 m vodorovně, měřeno od těžiště půdorysné plochy skládky do těžiště půdorysné plochy objektu</t>
  </si>
  <si>
    <t>722172911R00</t>
  </si>
  <si>
    <t>Opravy vodovodního potrubí z plastových trubek propojení plastového potrubí polyfuzí, D 16 mm</t>
  </si>
  <si>
    <t>722172912R00</t>
  </si>
  <si>
    <t>Opravy vodovodního potrubí z plastových trubek propojení plastového potrubí polyfuzí, D 20 mm</t>
  </si>
  <si>
    <t>722172961R00</t>
  </si>
  <si>
    <t>Opravy vodovodního potrubí z plastových trubek vsazení odbočky do stávajícího plastového potrubí polyfuzí včetně T-kusu, D 16 mm</t>
  </si>
  <si>
    <t>722172962R00</t>
  </si>
  <si>
    <t>Opravy vodovodního potrubí z plastových trubek vsazení odbočky do stávajícího plastového potrubí polyfuzí včetně T-kusu, D 20 mm</t>
  </si>
  <si>
    <t>722172730H00</t>
  </si>
  <si>
    <t>Potrubí plastové PP-H, bez zednických výpomocí, D 16 x 1,8 mm</t>
  </si>
  <si>
    <t>Potrubí včetně tvarovek bez zednických výpomocí.</t>
  </si>
  <si>
    <t>722172732H00</t>
  </si>
  <si>
    <t>Potrubí plastové PP-H, bez zednických výpomocí, D 25 x 2,3 mm</t>
  </si>
  <si>
    <t>722172731H00</t>
  </si>
  <si>
    <t>Potrubí plastové PP-H, bez zednických výpomocí, D 20 x 1,9 mm</t>
  </si>
  <si>
    <t>722280106R00</t>
  </si>
  <si>
    <t>Tlakové zkoušky vodovodního potrubí do DN 32</t>
  </si>
  <si>
    <t>Včetně dodávky vody, uzavření a zabezpečení konců potrubí.</t>
  </si>
  <si>
    <t>700DEM</t>
  </si>
  <si>
    <t>Demontáž stávajících TZB vedení</t>
  </si>
  <si>
    <t>722290234R00</t>
  </si>
  <si>
    <t>Proplach a dezinfekce vodovodního potrubí do DN 80</t>
  </si>
  <si>
    <t>Včetně dodání desinfekčního prostředku.</t>
  </si>
  <si>
    <t>722190401R00</t>
  </si>
  <si>
    <t>Vyvedení a upevnění výpustek DN 15</t>
  </si>
  <si>
    <t>722190901R00</t>
  </si>
  <si>
    <t>Uzavření nebo otevření vodovodního potrubí při opravě</t>
  </si>
  <si>
    <t>včetně vypuštění a napuštění,</t>
  </si>
  <si>
    <t>722237121R00</t>
  </si>
  <si>
    <t>Kohout kulový, mosazný, vnitřní-vnitřní závit, DN 15, PN 42, včetně dodávky materiálu</t>
  </si>
  <si>
    <t>998722101R00</t>
  </si>
  <si>
    <t>Přesun hmot pro vnitřní vodovod v objektech výšky do 6 m</t>
  </si>
  <si>
    <t>t</t>
  </si>
  <si>
    <t>vodorovně do 50 m</t>
  </si>
  <si>
    <t>767885002R00</t>
  </si>
  <si>
    <t>Žlab podpůrný pozinkovaný, pro vedení plastového potrubí, D 25 mm</t>
  </si>
  <si>
    <t>800-767</t>
  </si>
  <si>
    <t>Položky neobsahují montáž objímek a konzol.</t>
  </si>
  <si>
    <t>767995102R00</t>
  </si>
  <si>
    <t>Výroba a montáž atypických kovovových doplňků staveb hmotnosti přes 5 do 10 kg</t>
  </si>
  <si>
    <t>kg</t>
  </si>
  <si>
    <t xml:space="preserve">potrubí vodovodu zavěšené pod stropem - 0,20 kg/m : </t>
  </si>
  <si>
    <t>30*0,20</t>
  </si>
  <si>
    <t>55399994R</t>
  </si>
  <si>
    <t>výrobek kovový zámečnický, atypický</t>
  </si>
  <si>
    <t>004111020R</t>
  </si>
  <si>
    <t xml:space="preserve">Vypracování projektové dokumentace </t>
  </si>
  <si>
    <t>Soubor</t>
  </si>
  <si>
    <t>VRN</t>
  </si>
  <si>
    <t>POL99_8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</si>
  <si>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</si>
  <si>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realizační a dílenská dokumentace : 1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</si>
  <si>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</si>
  <si>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</si>
  <si>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</si>
  <si>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stavební průzkum k zachování funkce potrubí : 1</t>
  </si>
  <si>
    <t>005124010R</t>
  </si>
  <si>
    <t>Koordinační činnost</t>
  </si>
  <si>
    <t>POL99_2</t>
  </si>
  <si>
    <t>Koordinace stavebních a technologických dodávek stavby.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</si>
  <si>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</si>
  <si>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</si>
  <si>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</si>
  <si>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00512101R</t>
  </si>
  <si>
    <t>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</si>
  <si>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</si>
  <si>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</si>
  <si>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</si>
  <si>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</si>
  <si>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dle standardu UKB : 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</si>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</sst>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5" fontId="17" fillId="4" borderId="0" xfId="0" applyNumberFormat="1" applyFont="1" applyFill="1" applyAlignment="1" applyProtection="1">
      <alignment vertical="top" shrinkToFit="1"/>
      <protection locked="0"/>
    </xf>
    <xf numFmtId="0" fontId="20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sheetProtection algorithmName="SHA-512" hashValue="OD7Wvpgpf0ui8T9WunXiM83DvYuaDEdgmpg8/9NQLAg/ztBMn4but3vtNJaqioAa7HPAsSMThjYWX34xSGYBIA==" saltValue="+cwP8nrOMZ+aX9UvU5X0F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4" t="s">
        <v>41</v>
      </c>
      <c r="C1" s="235"/>
      <c r="D1" s="235"/>
      <c r="E1" s="235"/>
      <c r="F1" s="235"/>
      <c r="G1" s="235"/>
      <c r="H1" s="235"/>
      <c r="I1" s="235"/>
      <c r="J1" s="236"/>
    </row>
    <row r="2" spans="1:15" ht="36" customHeight="1" x14ac:dyDescent="0.2">
      <c r="A2" s="2"/>
      <c r="B2" s="75" t="s">
        <v>22</v>
      </c>
      <c r="C2" s="76"/>
      <c r="D2" s="77" t="s">
        <v>48</v>
      </c>
      <c r="E2" s="240" t="s">
        <v>49</v>
      </c>
      <c r="F2" s="241"/>
      <c r="G2" s="241"/>
      <c r="H2" s="241"/>
      <c r="I2" s="241"/>
      <c r="J2" s="242"/>
      <c r="O2" s="1"/>
    </row>
    <row r="3" spans="1:15" ht="27" customHeight="1" x14ac:dyDescent="0.2">
      <c r="A3" s="2"/>
      <c r="B3" s="78" t="s">
        <v>46</v>
      </c>
      <c r="C3" s="76"/>
      <c r="D3" s="79" t="s">
        <v>45</v>
      </c>
      <c r="E3" s="243" t="s">
        <v>44</v>
      </c>
      <c r="F3" s="244"/>
      <c r="G3" s="244"/>
      <c r="H3" s="244"/>
      <c r="I3" s="244"/>
      <c r="J3" s="245"/>
    </row>
    <row r="4" spans="1:15" ht="23.25" customHeight="1" x14ac:dyDescent="0.2">
      <c r="A4" s="72">
        <v>1932</v>
      </c>
      <c r="B4" s="80" t="s">
        <v>47</v>
      </c>
      <c r="C4" s="81"/>
      <c r="D4" s="82" t="s">
        <v>43</v>
      </c>
      <c r="E4" s="223" t="s">
        <v>44</v>
      </c>
      <c r="F4" s="224"/>
      <c r="G4" s="224"/>
      <c r="H4" s="224"/>
      <c r="I4" s="224"/>
      <c r="J4" s="225"/>
    </row>
    <row r="5" spans="1:15" ht="24" customHeight="1" x14ac:dyDescent="0.2">
      <c r="A5" s="2"/>
      <c r="B5" s="30" t="s">
        <v>42</v>
      </c>
      <c r="D5" s="228" t="s">
        <v>50</v>
      </c>
      <c r="E5" s="229"/>
      <c r="F5" s="229"/>
      <c r="G5" s="229"/>
      <c r="H5" s="18" t="s">
        <v>40</v>
      </c>
      <c r="I5" s="83" t="s">
        <v>54</v>
      </c>
      <c r="J5" s="8"/>
    </row>
    <row r="6" spans="1:15" ht="15.75" customHeight="1" x14ac:dyDescent="0.2">
      <c r="A6" s="2"/>
      <c r="B6" s="27"/>
      <c r="C6" s="52"/>
      <c r="D6" s="230" t="s">
        <v>51</v>
      </c>
      <c r="E6" s="231"/>
      <c r="F6" s="231"/>
      <c r="G6" s="231"/>
      <c r="H6" s="18" t="s">
        <v>34</v>
      </c>
      <c r="I6" s="83" t="s">
        <v>55</v>
      </c>
      <c r="J6" s="8"/>
    </row>
    <row r="7" spans="1:15" ht="15.75" customHeight="1" x14ac:dyDescent="0.2">
      <c r="A7" s="2"/>
      <c r="B7" s="28"/>
      <c r="C7" s="53"/>
      <c r="D7" s="73" t="s">
        <v>53</v>
      </c>
      <c r="E7" s="232" t="s">
        <v>52</v>
      </c>
      <c r="F7" s="233"/>
      <c r="G7" s="23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56</v>
      </c>
      <c r="H8" s="18" t="s">
        <v>40</v>
      </c>
      <c r="I8" s="83" t="s">
        <v>60</v>
      </c>
      <c r="J8" s="8"/>
    </row>
    <row r="9" spans="1:15" ht="15.75" hidden="1" customHeight="1" x14ac:dyDescent="0.2">
      <c r="A9" s="2"/>
      <c r="B9" s="2"/>
      <c r="D9" s="74" t="s">
        <v>57</v>
      </c>
      <c r="H9" s="18" t="s">
        <v>34</v>
      </c>
      <c r="I9" s="83" t="s">
        <v>61</v>
      </c>
      <c r="J9" s="8"/>
    </row>
    <row r="10" spans="1:15" ht="15.75" hidden="1" customHeight="1" x14ac:dyDescent="0.2">
      <c r="A10" s="2"/>
      <c r="B10" s="34"/>
      <c r="C10" s="53"/>
      <c r="D10" s="73" t="s">
        <v>59</v>
      </c>
      <c r="E10" s="84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7"/>
      <c r="E11" s="247"/>
      <c r="F11" s="247"/>
      <c r="G11" s="247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2"/>
      <c r="E12" s="222"/>
      <c r="F12" s="222"/>
      <c r="G12" s="222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6"/>
      <c r="E13" s="226"/>
      <c r="F13" s="227"/>
      <c r="G13" s="227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6"/>
      <c r="F15" s="246"/>
      <c r="G15" s="248"/>
      <c r="H15" s="248"/>
      <c r="I15" s="248" t="s">
        <v>29</v>
      </c>
      <c r="J15" s="249"/>
    </row>
    <row r="16" spans="1:15" ht="23.25" customHeight="1" x14ac:dyDescent="0.2">
      <c r="A16" s="143" t="s">
        <v>24</v>
      </c>
      <c r="B16" s="37" t="s">
        <v>24</v>
      </c>
      <c r="C16" s="58"/>
      <c r="D16" s="59"/>
      <c r="E16" s="211"/>
      <c r="F16" s="212"/>
      <c r="G16" s="211"/>
      <c r="H16" s="212"/>
      <c r="I16" s="211">
        <f>SUMIF(F53:F59,A16,I53:I59)+SUMIF(F53:F59,"PSU",I53:I59)</f>
        <v>0</v>
      </c>
      <c r="J16" s="213"/>
    </row>
    <row r="17" spans="1:10" ht="23.25" customHeight="1" x14ac:dyDescent="0.2">
      <c r="A17" s="143" t="s">
        <v>25</v>
      </c>
      <c r="B17" s="37" t="s">
        <v>25</v>
      </c>
      <c r="C17" s="58"/>
      <c r="D17" s="59"/>
      <c r="E17" s="211"/>
      <c r="F17" s="212"/>
      <c r="G17" s="211"/>
      <c r="H17" s="212"/>
      <c r="I17" s="211">
        <f>SUMIF(F53:F59,A17,I53:I59)</f>
        <v>0</v>
      </c>
      <c r="J17" s="213"/>
    </row>
    <row r="18" spans="1:10" ht="23.25" customHeight="1" x14ac:dyDescent="0.2">
      <c r="A18" s="143" t="s">
        <v>26</v>
      </c>
      <c r="B18" s="37" t="s">
        <v>26</v>
      </c>
      <c r="C18" s="58"/>
      <c r="D18" s="59"/>
      <c r="E18" s="211"/>
      <c r="F18" s="212"/>
      <c r="G18" s="211"/>
      <c r="H18" s="212"/>
      <c r="I18" s="211">
        <f>SUMIF(F53:F59,A18,I53:I59)</f>
        <v>0</v>
      </c>
      <c r="J18" s="213"/>
    </row>
    <row r="19" spans="1:10" ht="23.25" customHeight="1" x14ac:dyDescent="0.2">
      <c r="A19" s="143" t="s">
        <v>86</v>
      </c>
      <c r="B19" s="37" t="s">
        <v>27</v>
      </c>
      <c r="C19" s="58"/>
      <c r="D19" s="59"/>
      <c r="E19" s="211"/>
      <c r="F19" s="212"/>
      <c r="G19" s="211"/>
      <c r="H19" s="212"/>
      <c r="I19" s="211">
        <f>SUMIF(F53:F59,A19,I53:I59)</f>
        <v>0</v>
      </c>
      <c r="J19" s="213"/>
    </row>
    <row r="20" spans="1:10" ht="23.25" customHeight="1" x14ac:dyDescent="0.2">
      <c r="A20" s="143" t="s">
        <v>87</v>
      </c>
      <c r="B20" s="37" t="s">
        <v>28</v>
      </c>
      <c r="C20" s="58"/>
      <c r="D20" s="59"/>
      <c r="E20" s="211"/>
      <c r="F20" s="212"/>
      <c r="G20" s="211"/>
      <c r="H20" s="212"/>
      <c r="I20" s="211">
        <f>SUMIF(F53:F59,A20,I53:I59)</f>
        <v>0</v>
      </c>
      <c r="J20" s="213"/>
    </row>
    <row r="21" spans="1:10" ht="23.25" customHeight="1" x14ac:dyDescent="0.2">
      <c r="A21" s="2"/>
      <c r="B21" s="47" t="s">
        <v>29</v>
      </c>
      <c r="C21" s="60"/>
      <c r="D21" s="61"/>
      <c r="E21" s="214"/>
      <c r="F21" s="250"/>
      <c r="G21" s="214"/>
      <c r="H21" s="250"/>
      <c r="I21" s="214">
        <f>SUM(I16:J20)</f>
        <v>0</v>
      </c>
      <c r="J21" s="21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12</v>
      </c>
      <c r="F23" s="38" t="s">
        <v>0</v>
      </c>
      <c r="G23" s="209">
        <f>ZakladDPHSniVypocet</f>
        <v>0</v>
      </c>
      <c r="H23" s="210"/>
      <c r="I23" s="210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12</v>
      </c>
      <c r="F24" s="38" t="s">
        <v>0</v>
      </c>
      <c r="G24" s="207">
        <f>I23*E23/100</f>
        <v>0</v>
      </c>
      <c r="H24" s="208"/>
      <c r="I24" s="208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09">
        <f>ZakladDPHZaklVypocet</f>
        <v>0</v>
      </c>
      <c r="H25" s="210"/>
      <c r="I25" s="210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37">
        <f>I25*E25/100</f>
        <v>0</v>
      </c>
      <c r="H26" s="238"/>
      <c r="I26" s="238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39">
        <f>CenaCelkemBezDPH-(ZakladDPHSni+ZakladDPHZakl)</f>
        <v>0</v>
      </c>
      <c r="H27" s="239"/>
      <c r="I27" s="239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17">
        <f>A27</f>
        <v>0</v>
      </c>
      <c r="H28" s="217"/>
      <c r="I28" s="217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16">
        <f>ZakladDPHSni+DPHSni+ZakladDPHZakl+DPHZakl+Zaokrouhleni</f>
        <v>0</v>
      </c>
      <c r="H29" s="216"/>
      <c r="I29" s="216"/>
      <c r="J29" s="123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8"/>
      <c r="E34" s="219"/>
      <c r="G34" s="220"/>
      <c r="H34" s="221"/>
      <c r="I34" s="221"/>
      <c r="J34" s="24"/>
    </row>
    <row r="35" spans="1:10" ht="12.75" customHeight="1" x14ac:dyDescent="0.2">
      <c r="A35" s="2"/>
      <c r="B35" s="2"/>
      <c r="D35" s="206" t="s">
        <v>2</v>
      </c>
      <c r="E35" s="206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62</v>
      </c>
      <c r="C39" s="202"/>
      <c r="D39" s="202"/>
      <c r="E39" s="202"/>
      <c r="F39" s="100">
        <f>'D.1.4.8 D.1.4.8. Pol'!AE81</f>
        <v>0</v>
      </c>
      <c r="G39" s="101">
        <f>'D.1.4.8 D.1.4.8. Pol'!AF81</f>
        <v>0</v>
      </c>
      <c r="H39" s="102"/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5"/>
      <c r="C40" s="203" t="s">
        <v>63</v>
      </c>
      <c r="D40" s="203"/>
      <c r="E40" s="203"/>
      <c r="F40" s="106"/>
      <c r="G40" s="107"/>
      <c r="H40" s="107"/>
      <c r="I40" s="108"/>
      <c r="J40" s="109"/>
    </row>
    <row r="41" spans="1:10" ht="25.5" hidden="1" customHeight="1" x14ac:dyDescent="0.2">
      <c r="A41" s="88">
        <v>2</v>
      </c>
      <c r="B41" s="105" t="s">
        <v>45</v>
      </c>
      <c r="C41" s="203" t="s">
        <v>44</v>
      </c>
      <c r="D41" s="203"/>
      <c r="E41" s="203"/>
      <c r="F41" s="106">
        <f>'D.1.4.8 D.1.4.8. Pol'!AE81</f>
        <v>0</v>
      </c>
      <c r="G41" s="107">
        <f>'D.1.4.8 D.1.4.8. Pol'!AF81</f>
        <v>0</v>
      </c>
      <c r="H41" s="107"/>
      <c r="I41" s="108">
        <f>F41+G41+H41</f>
        <v>0</v>
      </c>
      <c r="J41" s="109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10" t="s">
        <v>43</v>
      </c>
      <c r="C42" s="202" t="s">
        <v>44</v>
      </c>
      <c r="D42" s="202"/>
      <c r="E42" s="202"/>
      <c r="F42" s="111">
        <f>'D.1.4.8 D.1.4.8. Pol'!AE81</f>
        <v>0</v>
      </c>
      <c r="G42" s="102">
        <f>'D.1.4.8 D.1.4.8. Pol'!AF81</f>
        <v>0</v>
      </c>
      <c r="H42" s="102"/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hidden="1" customHeight="1" x14ac:dyDescent="0.2">
      <c r="A43" s="88"/>
      <c r="B43" s="204" t="s">
        <v>64</v>
      </c>
      <c r="C43" s="205"/>
      <c r="D43" s="205"/>
      <c r="E43" s="205"/>
      <c r="F43" s="112">
        <f>SUMIF(A39:A42,"=1",F39:F42)</f>
        <v>0</v>
      </c>
      <c r="G43" s="113">
        <f>SUMIF(A39:A42,"=1",G39:G42)</f>
        <v>0</v>
      </c>
      <c r="H43" s="113">
        <f>SUMIF(A39:A42,"=1",H39:H42)</f>
        <v>0</v>
      </c>
      <c r="I43" s="114">
        <f>SUMIF(A39:A42,"=1",I39:I42)</f>
        <v>0</v>
      </c>
      <c r="J43" s="115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24" t="s">
        <v>72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73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74</v>
      </c>
      <c r="C53" s="200" t="s">
        <v>75</v>
      </c>
      <c r="D53" s="201"/>
      <c r="E53" s="201"/>
      <c r="F53" s="139" t="s">
        <v>24</v>
      </c>
      <c r="G53" s="140"/>
      <c r="H53" s="140"/>
      <c r="I53" s="140">
        <f>'D.1.4.8 D.1.4.8. Pol'!G8</f>
        <v>0</v>
      </c>
      <c r="J53" s="136" t="str">
        <f>IF(I60=0,"",I53/I60*100)</f>
        <v/>
      </c>
    </row>
    <row r="54" spans="1:10" ht="36.75" customHeight="1" x14ac:dyDescent="0.2">
      <c r="A54" s="127"/>
      <c r="B54" s="132" t="s">
        <v>76</v>
      </c>
      <c r="C54" s="200" t="s">
        <v>77</v>
      </c>
      <c r="D54" s="201"/>
      <c r="E54" s="201"/>
      <c r="F54" s="139" t="s">
        <v>25</v>
      </c>
      <c r="G54" s="140"/>
      <c r="H54" s="140"/>
      <c r="I54" s="140">
        <f>'D.1.4.8 D.1.4.8. Pol'!G46</f>
        <v>0</v>
      </c>
      <c r="J54" s="136" t="str">
        <f>IF(I60=0,"",I54/I60*100)</f>
        <v/>
      </c>
    </row>
    <row r="55" spans="1:10" ht="36.75" customHeight="1" x14ac:dyDescent="0.2">
      <c r="A55" s="127"/>
      <c r="B55" s="132" t="s">
        <v>78</v>
      </c>
      <c r="C55" s="200" t="s">
        <v>79</v>
      </c>
      <c r="D55" s="201"/>
      <c r="E55" s="201"/>
      <c r="F55" s="139" t="s">
        <v>25</v>
      </c>
      <c r="G55" s="140"/>
      <c r="H55" s="140"/>
      <c r="I55" s="140">
        <f>'D.1.4.8 D.1.4.8. Pol'!G11</f>
        <v>0</v>
      </c>
      <c r="J55" s="136" t="str">
        <f>IF(I60=0,"",I55/I60*100)</f>
        <v/>
      </c>
    </row>
    <row r="56" spans="1:10" ht="36.75" customHeight="1" x14ac:dyDescent="0.2">
      <c r="A56" s="127"/>
      <c r="B56" s="132" t="s">
        <v>80</v>
      </c>
      <c r="C56" s="200" t="s">
        <v>81</v>
      </c>
      <c r="D56" s="201"/>
      <c r="E56" s="201"/>
      <c r="F56" s="139" t="s">
        <v>25</v>
      </c>
      <c r="G56" s="140"/>
      <c r="H56" s="140"/>
      <c r="I56" s="140">
        <f>'D.1.4.8 D.1.4.8. Pol'!G22</f>
        <v>0</v>
      </c>
      <c r="J56" s="136" t="str">
        <f>IF(I60=0,"",I56/I60*100)</f>
        <v/>
      </c>
    </row>
    <row r="57" spans="1:10" ht="36.75" customHeight="1" x14ac:dyDescent="0.2">
      <c r="A57" s="127"/>
      <c r="B57" s="132" t="s">
        <v>82</v>
      </c>
      <c r="C57" s="200" t="s">
        <v>83</v>
      </c>
      <c r="D57" s="201"/>
      <c r="E57" s="201"/>
      <c r="F57" s="139" t="s">
        <v>25</v>
      </c>
      <c r="G57" s="140"/>
      <c r="H57" s="140"/>
      <c r="I57" s="140">
        <f>'D.1.4.8 D.1.4.8. Pol'!G29+'D.1.4.8 D.1.4.8. Pol'!G48</f>
        <v>0</v>
      </c>
      <c r="J57" s="136" t="str">
        <f>IF(I60=0,"",I57/I60*100)</f>
        <v/>
      </c>
    </row>
    <row r="58" spans="1:10" ht="36.75" customHeight="1" x14ac:dyDescent="0.2">
      <c r="A58" s="127"/>
      <c r="B58" s="132" t="s">
        <v>84</v>
      </c>
      <c r="C58" s="200" t="s">
        <v>85</v>
      </c>
      <c r="D58" s="201"/>
      <c r="E58" s="201"/>
      <c r="F58" s="139" t="s">
        <v>25</v>
      </c>
      <c r="G58" s="140"/>
      <c r="H58" s="140"/>
      <c r="I58" s="140">
        <f>'D.1.4.8 D.1.4.8. Pol'!G57</f>
        <v>0</v>
      </c>
      <c r="J58" s="136" t="str">
        <f>IF(I60=0,"",I58/I60*100)</f>
        <v/>
      </c>
    </row>
    <row r="59" spans="1:10" ht="36.75" customHeight="1" x14ac:dyDescent="0.2">
      <c r="A59" s="127"/>
      <c r="B59" s="132" t="s">
        <v>86</v>
      </c>
      <c r="C59" s="200" t="s">
        <v>27</v>
      </c>
      <c r="D59" s="201"/>
      <c r="E59" s="201"/>
      <c r="F59" s="139" t="s">
        <v>86</v>
      </c>
      <c r="G59" s="140"/>
      <c r="H59" s="140"/>
      <c r="I59" s="140">
        <f>'D.1.4.8 D.1.4.8. Pol'!G64</f>
        <v>0</v>
      </c>
      <c r="J59" s="136" t="str">
        <f>IF(I60=0,"",I59/I60*100)</f>
        <v/>
      </c>
    </row>
    <row r="60" spans="1:10" ht="25.5" customHeight="1" x14ac:dyDescent="0.2">
      <c r="A60" s="128"/>
      <c r="B60" s="133" t="s">
        <v>1</v>
      </c>
      <c r="C60" s="134"/>
      <c r="D60" s="135"/>
      <c r="E60" s="135"/>
      <c r="F60" s="141"/>
      <c r="G60" s="142"/>
      <c r="H60" s="142"/>
      <c r="I60" s="142">
        <f>SUM(I53:I59)</f>
        <v>0</v>
      </c>
      <c r="J60" s="137">
        <f>SUM(J53:J59)</f>
        <v>0</v>
      </c>
    </row>
    <row r="61" spans="1:10" x14ac:dyDescent="0.2">
      <c r="F61" s="87"/>
      <c r="G61" s="87"/>
      <c r="H61" s="87"/>
      <c r="I61" s="87"/>
      <c r="J61" s="138"/>
    </row>
    <row r="62" spans="1:10" x14ac:dyDescent="0.2">
      <c r="F62" s="87"/>
      <c r="G62" s="87"/>
      <c r="H62" s="87"/>
      <c r="I62" s="87"/>
      <c r="J62" s="138"/>
    </row>
    <row r="63" spans="1:10" x14ac:dyDescent="0.2">
      <c r="F63" s="87"/>
      <c r="G63" s="87"/>
      <c r="H63" s="87"/>
      <c r="I63" s="87"/>
      <c r="J63" s="138"/>
    </row>
  </sheetData>
  <sheetProtection algorithmName="SHA-512" hashValue="ReFayInD9T6RH98xE6ULErPdXwR18E3fd3iR4uMg9ieZMseGZo310M/bHiQ6AgjCTECxV2+d8EmbB9NEoqkqOQ==" saltValue="1dZ8FgBkLUp3bdtexq2a8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49" t="s">
        <v>7</v>
      </c>
      <c r="B2" s="48"/>
      <c r="C2" s="253"/>
      <c r="D2" s="253"/>
      <c r="E2" s="253"/>
      <c r="F2" s="253"/>
      <c r="G2" s="254"/>
    </row>
    <row r="3" spans="1:7" ht="24.95" customHeight="1" x14ac:dyDescent="0.2">
      <c r="A3" s="49" t="s">
        <v>8</v>
      </c>
      <c r="B3" s="48"/>
      <c r="C3" s="253"/>
      <c r="D3" s="253"/>
      <c r="E3" s="253"/>
      <c r="F3" s="253"/>
      <c r="G3" s="254"/>
    </row>
    <row r="4" spans="1:7" ht="24.95" customHeight="1" x14ac:dyDescent="0.2">
      <c r="A4" s="49" t="s">
        <v>9</v>
      </c>
      <c r="B4" s="48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sheetProtection algorithmName="SHA-512" hashValue="jhM8szazo3DDAODicSFLyjDZGQZ+mw3SzzuhiJzM0XYTz0GYtEOw6NOomj6DMLWWLsBfpi5/iG3g8VjVaoTekA==" saltValue="WSIAxi8ccHCUK46GuRUHB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95282-ADB8-4DD3-901F-E3B319208B8D}">
  <sheetPr>
    <outlinePr summaryBelow="0"/>
  </sheetPr>
  <dimension ref="A1:BH5000"/>
  <sheetViews>
    <sheetView workbookViewId="0">
      <pane ySplit="7" topLeftCell="A61" activePane="bottomLeft" state="frozen"/>
      <selection pane="bottomLeft" activeCell="C78" sqref="C78:G78"/>
    </sheetView>
  </sheetViews>
  <sheetFormatPr defaultRowHeight="12.75" outlineLevelRow="3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3" t="s">
        <v>88</v>
      </c>
      <c r="B1" s="263"/>
      <c r="C1" s="263"/>
      <c r="D1" s="263"/>
      <c r="E1" s="263"/>
      <c r="F1" s="263"/>
      <c r="G1" s="263"/>
      <c r="AG1" t="s">
        <v>89</v>
      </c>
    </row>
    <row r="2" spans="1:60" ht="25.15" customHeight="1" x14ac:dyDescent="0.2">
      <c r="A2" s="144" t="s">
        <v>7</v>
      </c>
      <c r="B2" s="48" t="s">
        <v>48</v>
      </c>
      <c r="C2" s="264" t="s">
        <v>49</v>
      </c>
      <c r="D2" s="265"/>
      <c r="E2" s="265"/>
      <c r="F2" s="265"/>
      <c r="G2" s="266"/>
      <c r="AG2" t="s">
        <v>90</v>
      </c>
    </row>
    <row r="3" spans="1:60" ht="25.15" customHeight="1" x14ac:dyDescent="0.2">
      <c r="A3" s="144" t="s">
        <v>8</v>
      </c>
      <c r="B3" s="48" t="s">
        <v>45</v>
      </c>
      <c r="C3" s="264" t="s">
        <v>44</v>
      </c>
      <c r="D3" s="265"/>
      <c r="E3" s="265"/>
      <c r="F3" s="265"/>
      <c r="G3" s="266"/>
      <c r="AC3" s="125" t="s">
        <v>91</v>
      </c>
      <c r="AG3" t="s">
        <v>92</v>
      </c>
    </row>
    <row r="4" spans="1:60" ht="25.15" customHeight="1" x14ac:dyDescent="0.2">
      <c r="A4" s="145" t="s">
        <v>9</v>
      </c>
      <c r="B4" s="146" t="s">
        <v>43</v>
      </c>
      <c r="C4" s="267" t="s">
        <v>44</v>
      </c>
      <c r="D4" s="268"/>
      <c r="E4" s="268"/>
      <c r="F4" s="268"/>
      <c r="G4" s="269"/>
      <c r="AG4" t="s">
        <v>93</v>
      </c>
    </row>
    <row r="5" spans="1:60" x14ac:dyDescent="0.2">
      <c r="D5" s="10"/>
    </row>
    <row r="6" spans="1:60" ht="38.25" x14ac:dyDescent="0.2">
      <c r="A6" s="148" t="s">
        <v>94</v>
      </c>
      <c r="B6" s="150" t="s">
        <v>95</v>
      </c>
      <c r="C6" s="150" t="s">
        <v>96</v>
      </c>
      <c r="D6" s="149" t="s">
        <v>97</v>
      </c>
      <c r="E6" s="148" t="s">
        <v>98</v>
      </c>
      <c r="F6" s="147" t="s">
        <v>99</v>
      </c>
      <c r="G6" s="148" t="s">
        <v>29</v>
      </c>
      <c r="H6" s="151" t="s">
        <v>30</v>
      </c>
      <c r="I6" s="151" t="s">
        <v>100</v>
      </c>
      <c r="J6" s="151" t="s">
        <v>31</v>
      </c>
      <c r="K6" s="151" t="s">
        <v>101</v>
      </c>
      <c r="L6" s="151" t="s">
        <v>102</v>
      </c>
      <c r="M6" s="151" t="s">
        <v>103</v>
      </c>
      <c r="N6" s="151" t="s">
        <v>104</v>
      </c>
      <c r="O6" s="151" t="s">
        <v>105</v>
      </c>
      <c r="P6" s="151" t="s">
        <v>106</v>
      </c>
      <c r="Q6" s="151" t="s">
        <v>107</v>
      </c>
      <c r="R6" s="151" t="s">
        <v>108</v>
      </c>
      <c r="S6" s="151" t="s">
        <v>109</v>
      </c>
      <c r="T6" s="151" t="s">
        <v>110</v>
      </c>
      <c r="U6" s="151" t="s">
        <v>111</v>
      </c>
      <c r="V6" s="151" t="s">
        <v>112</v>
      </c>
      <c r="W6" s="151" t="s">
        <v>113</v>
      </c>
      <c r="X6" s="151" t="s">
        <v>114</v>
      </c>
      <c r="Y6" s="151" t="s">
        <v>115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116</v>
      </c>
      <c r="B8" s="169" t="s">
        <v>74</v>
      </c>
      <c r="C8" s="191" t="s">
        <v>75</v>
      </c>
      <c r="D8" s="170"/>
      <c r="E8" s="171"/>
      <c r="F8" s="172"/>
      <c r="G8" s="172">
        <f>SUMIF(AG9:AG10,"&lt;&gt;NOR",G9:G10)</f>
        <v>0</v>
      </c>
      <c r="H8" s="172"/>
      <c r="I8" s="172">
        <f>SUM(I9:I10)</f>
        <v>0</v>
      </c>
      <c r="J8" s="172"/>
      <c r="K8" s="172">
        <f>SUM(K9:K10)</f>
        <v>0</v>
      </c>
      <c r="L8" s="172"/>
      <c r="M8" s="172">
        <f>SUM(M9:M10)</f>
        <v>0</v>
      </c>
      <c r="N8" s="171"/>
      <c r="O8" s="171">
        <f>SUM(O9:O10)</f>
        <v>0</v>
      </c>
      <c r="P8" s="171"/>
      <c r="Q8" s="171">
        <f>SUM(Q9:Q10)</f>
        <v>0</v>
      </c>
      <c r="R8" s="172"/>
      <c r="S8" s="172"/>
      <c r="T8" s="173"/>
      <c r="U8" s="167"/>
      <c r="V8" s="167">
        <f>SUM(V9:V10)</f>
        <v>2</v>
      </c>
      <c r="W8" s="167"/>
      <c r="X8" s="167"/>
      <c r="Y8" s="167"/>
      <c r="AG8" t="s">
        <v>117</v>
      </c>
    </row>
    <row r="9" spans="1:60" outlineLevel="1" x14ac:dyDescent="0.2">
      <c r="A9" s="175">
        <v>1</v>
      </c>
      <c r="B9" s="176" t="s">
        <v>118</v>
      </c>
      <c r="C9" s="192" t="s">
        <v>119</v>
      </c>
      <c r="D9" s="177" t="s">
        <v>120</v>
      </c>
      <c r="E9" s="178">
        <v>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 t="s">
        <v>121</v>
      </c>
      <c r="S9" s="180" t="s">
        <v>122</v>
      </c>
      <c r="T9" s="181" t="s">
        <v>122</v>
      </c>
      <c r="U9" s="163">
        <v>1</v>
      </c>
      <c r="V9" s="163">
        <f>ROUND(E9*U9,2)</f>
        <v>2</v>
      </c>
      <c r="W9" s="163"/>
      <c r="X9" s="163" t="s">
        <v>123</v>
      </c>
      <c r="Y9" s="163" t="s">
        <v>124</v>
      </c>
      <c r="Z9" s="152"/>
      <c r="AA9" s="152"/>
      <c r="AB9" s="152"/>
      <c r="AC9" s="152"/>
      <c r="AD9" s="152"/>
      <c r="AE9" s="152"/>
      <c r="AF9" s="152"/>
      <c r="AG9" s="152" t="s">
        <v>125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193" t="s">
        <v>126</v>
      </c>
      <c r="D10" s="165"/>
      <c r="E10" s="166">
        <v>2</v>
      </c>
      <c r="F10" s="163"/>
      <c r="G10" s="163"/>
      <c r="H10" s="163"/>
      <c r="I10" s="163"/>
      <c r="J10" s="163"/>
      <c r="K10" s="163"/>
      <c r="L10" s="163"/>
      <c r="M10" s="163"/>
      <c r="N10" s="162"/>
      <c r="O10" s="162"/>
      <c r="P10" s="162"/>
      <c r="Q10" s="162"/>
      <c r="R10" s="163"/>
      <c r="S10" s="163"/>
      <c r="T10" s="163"/>
      <c r="U10" s="163"/>
      <c r="V10" s="163"/>
      <c r="W10" s="163"/>
      <c r="X10" s="163"/>
      <c r="Y10" s="163"/>
      <c r="Z10" s="152"/>
      <c r="AA10" s="152"/>
      <c r="AB10" s="152"/>
      <c r="AC10" s="152"/>
      <c r="AD10" s="152"/>
      <c r="AE10" s="152"/>
      <c r="AF10" s="152"/>
      <c r="AG10" s="152" t="s">
        <v>127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x14ac:dyDescent="0.2">
      <c r="A11" s="168" t="s">
        <v>116</v>
      </c>
      <c r="B11" s="169" t="s">
        <v>78</v>
      </c>
      <c r="C11" s="191" t="s">
        <v>79</v>
      </c>
      <c r="D11" s="170"/>
      <c r="E11" s="171"/>
      <c r="F11" s="172"/>
      <c r="G11" s="172">
        <f>SUMIF(AG12:AG21,"&lt;&gt;NOR",G12:G21)</f>
        <v>0</v>
      </c>
      <c r="H11" s="172"/>
      <c r="I11" s="172">
        <f>SUM(I12:I21)</f>
        <v>0</v>
      </c>
      <c r="J11" s="172"/>
      <c r="K11" s="172">
        <f>SUM(K12:K21)</f>
        <v>0</v>
      </c>
      <c r="L11" s="172"/>
      <c r="M11" s="172">
        <f>SUM(M12:M21)</f>
        <v>0</v>
      </c>
      <c r="N11" s="171"/>
      <c r="O11" s="171">
        <f>SUM(O12:O21)</f>
        <v>0</v>
      </c>
      <c r="P11" s="171"/>
      <c r="Q11" s="171">
        <f>SUM(Q12:Q21)</f>
        <v>0</v>
      </c>
      <c r="R11" s="172"/>
      <c r="S11" s="172"/>
      <c r="T11" s="173"/>
      <c r="U11" s="167"/>
      <c r="V11" s="167">
        <f>SUM(V12:V21)</f>
        <v>8.23</v>
      </c>
      <c r="W11" s="167"/>
      <c r="X11" s="167"/>
      <c r="Y11" s="167"/>
      <c r="AG11" t="s">
        <v>117</v>
      </c>
    </row>
    <row r="12" spans="1:60" outlineLevel="1" x14ac:dyDescent="0.2">
      <c r="A12" s="175">
        <v>2</v>
      </c>
      <c r="B12" s="176" t="s">
        <v>128</v>
      </c>
      <c r="C12" s="192" t="s">
        <v>129</v>
      </c>
      <c r="D12" s="177" t="s">
        <v>130</v>
      </c>
      <c r="E12" s="178">
        <v>77</v>
      </c>
      <c r="F12" s="179"/>
      <c r="G12" s="180">
        <f>ROUND(E12*F12,2)</f>
        <v>0</v>
      </c>
      <c r="H12" s="179"/>
      <c r="I12" s="180">
        <f>ROUND(E12*H12,2)</f>
        <v>0</v>
      </c>
      <c r="J12" s="179"/>
      <c r="K12" s="180">
        <f>ROUND(E12*J12,2)</f>
        <v>0</v>
      </c>
      <c r="L12" s="180">
        <v>21</v>
      </c>
      <c r="M12" s="180">
        <f>G12*(1+L12/100)</f>
        <v>0</v>
      </c>
      <c r="N12" s="178">
        <v>0</v>
      </c>
      <c r="O12" s="178">
        <f>ROUND(E12*N12,2)</f>
        <v>0</v>
      </c>
      <c r="P12" s="178">
        <v>0</v>
      </c>
      <c r="Q12" s="178">
        <f>ROUND(E12*P12,2)</f>
        <v>0</v>
      </c>
      <c r="R12" s="180" t="s">
        <v>131</v>
      </c>
      <c r="S12" s="180" t="s">
        <v>122</v>
      </c>
      <c r="T12" s="181" t="s">
        <v>122</v>
      </c>
      <c r="U12" s="163">
        <v>0.105</v>
      </c>
      <c r="V12" s="163">
        <f>ROUND(E12*U12,2)</f>
        <v>8.09</v>
      </c>
      <c r="W12" s="163"/>
      <c r="X12" s="163" t="s">
        <v>132</v>
      </c>
      <c r="Y12" s="163" t="s">
        <v>124</v>
      </c>
      <c r="Z12" s="152"/>
      <c r="AA12" s="152"/>
      <c r="AB12" s="152"/>
      <c r="AC12" s="152"/>
      <c r="AD12" s="152"/>
      <c r="AE12" s="152"/>
      <c r="AF12" s="152"/>
      <c r="AG12" s="152" t="s">
        <v>133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2" x14ac:dyDescent="0.2">
      <c r="A13" s="159"/>
      <c r="B13" s="160"/>
      <c r="C13" s="193" t="s">
        <v>134</v>
      </c>
      <c r="D13" s="165"/>
      <c r="E13" s="166">
        <v>77</v>
      </c>
      <c r="F13" s="163"/>
      <c r="G13" s="163"/>
      <c r="H13" s="163"/>
      <c r="I13" s="163"/>
      <c r="J13" s="163"/>
      <c r="K13" s="163"/>
      <c r="L13" s="163"/>
      <c r="M13" s="163"/>
      <c r="N13" s="162"/>
      <c r="O13" s="162"/>
      <c r="P13" s="162"/>
      <c r="Q13" s="162"/>
      <c r="R13" s="163"/>
      <c r="S13" s="163"/>
      <c r="T13" s="163"/>
      <c r="U13" s="163"/>
      <c r="V13" s="163"/>
      <c r="W13" s="163"/>
      <c r="X13" s="163"/>
      <c r="Y13" s="163"/>
      <c r="Z13" s="152"/>
      <c r="AA13" s="152"/>
      <c r="AB13" s="152"/>
      <c r="AC13" s="152"/>
      <c r="AD13" s="152"/>
      <c r="AE13" s="152"/>
      <c r="AF13" s="152"/>
      <c r="AG13" s="152" t="s">
        <v>127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82">
        <v>3</v>
      </c>
      <c r="B14" s="183" t="s">
        <v>135</v>
      </c>
      <c r="C14" s="194" t="s">
        <v>136</v>
      </c>
      <c r="D14" s="184" t="s">
        <v>137</v>
      </c>
      <c r="E14" s="185">
        <v>1</v>
      </c>
      <c r="F14" s="186"/>
      <c r="G14" s="187">
        <f t="shared" ref="G14:G20" si="0">ROUND(E14*F14,2)</f>
        <v>0</v>
      </c>
      <c r="H14" s="186"/>
      <c r="I14" s="187">
        <f t="shared" ref="I14:I20" si="1">ROUND(E14*H14,2)</f>
        <v>0</v>
      </c>
      <c r="J14" s="186"/>
      <c r="K14" s="187">
        <f t="shared" ref="K14:K20" si="2">ROUND(E14*J14,2)</f>
        <v>0</v>
      </c>
      <c r="L14" s="187">
        <v>21</v>
      </c>
      <c r="M14" s="187">
        <f t="shared" ref="M14:M20" si="3">G14*(1+L14/100)</f>
        <v>0</v>
      </c>
      <c r="N14" s="185">
        <v>0</v>
      </c>
      <c r="O14" s="185">
        <f t="shared" ref="O14:O20" si="4">ROUND(E14*N14,2)</f>
        <v>0</v>
      </c>
      <c r="P14" s="185">
        <v>0</v>
      </c>
      <c r="Q14" s="185">
        <f t="shared" ref="Q14:Q20" si="5">ROUND(E14*P14,2)</f>
        <v>0</v>
      </c>
      <c r="R14" s="187"/>
      <c r="S14" s="187" t="s">
        <v>138</v>
      </c>
      <c r="T14" s="188" t="s">
        <v>139</v>
      </c>
      <c r="U14" s="163">
        <v>0.14000000000000001</v>
      </c>
      <c r="V14" s="163">
        <f t="shared" ref="V14:V20" si="6">ROUND(E14*U14,2)</f>
        <v>0.14000000000000001</v>
      </c>
      <c r="W14" s="163"/>
      <c r="X14" s="163" t="s">
        <v>132</v>
      </c>
      <c r="Y14" s="163" t="s">
        <v>124</v>
      </c>
      <c r="Z14" s="152"/>
      <c r="AA14" s="152"/>
      <c r="AB14" s="152"/>
      <c r="AC14" s="152"/>
      <c r="AD14" s="152"/>
      <c r="AE14" s="152"/>
      <c r="AF14" s="152"/>
      <c r="AG14" s="152" t="s">
        <v>133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ht="22.5" outlineLevel="1" x14ac:dyDescent="0.2">
      <c r="A15" s="182">
        <v>4</v>
      </c>
      <c r="B15" s="183" t="s">
        <v>140</v>
      </c>
      <c r="C15" s="194" t="s">
        <v>141</v>
      </c>
      <c r="D15" s="184" t="s">
        <v>130</v>
      </c>
      <c r="E15" s="185">
        <v>28</v>
      </c>
      <c r="F15" s="186"/>
      <c r="G15" s="187">
        <f t="shared" si="0"/>
        <v>0</v>
      </c>
      <c r="H15" s="186"/>
      <c r="I15" s="187">
        <f t="shared" si="1"/>
        <v>0</v>
      </c>
      <c r="J15" s="186"/>
      <c r="K15" s="187">
        <f t="shared" si="2"/>
        <v>0</v>
      </c>
      <c r="L15" s="187">
        <v>21</v>
      </c>
      <c r="M15" s="187">
        <f t="shared" si="3"/>
        <v>0</v>
      </c>
      <c r="N15" s="185">
        <v>3.0000000000000001E-5</v>
      </c>
      <c r="O15" s="185">
        <f t="shared" si="4"/>
        <v>0</v>
      </c>
      <c r="P15" s="185">
        <v>0</v>
      </c>
      <c r="Q15" s="185">
        <f t="shared" si="5"/>
        <v>0</v>
      </c>
      <c r="R15" s="187" t="s">
        <v>142</v>
      </c>
      <c r="S15" s="187" t="s">
        <v>122</v>
      </c>
      <c r="T15" s="188" t="s">
        <v>122</v>
      </c>
      <c r="U15" s="163">
        <v>0</v>
      </c>
      <c r="V15" s="163">
        <f t="shared" si="6"/>
        <v>0</v>
      </c>
      <c r="W15" s="163"/>
      <c r="X15" s="163" t="s">
        <v>143</v>
      </c>
      <c r="Y15" s="163" t="s">
        <v>124</v>
      </c>
      <c r="Z15" s="152"/>
      <c r="AA15" s="152"/>
      <c r="AB15" s="152"/>
      <c r="AC15" s="152"/>
      <c r="AD15" s="152"/>
      <c r="AE15" s="152"/>
      <c r="AF15" s="152"/>
      <c r="AG15" s="152" t="s">
        <v>144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ht="22.5" outlineLevel="1" x14ac:dyDescent="0.2">
      <c r="A16" s="182">
        <v>5</v>
      </c>
      <c r="B16" s="183" t="s">
        <v>145</v>
      </c>
      <c r="C16" s="194" t="s">
        <v>146</v>
      </c>
      <c r="D16" s="184" t="s">
        <v>130</v>
      </c>
      <c r="E16" s="185">
        <v>19</v>
      </c>
      <c r="F16" s="186"/>
      <c r="G16" s="187">
        <f t="shared" si="0"/>
        <v>0</v>
      </c>
      <c r="H16" s="186"/>
      <c r="I16" s="187">
        <f t="shared" si="1"/>
        <v>0</v>
      </c>
      <c r="J16" s="186"/>
      <c r="K16" s="187">
        <f t="shared" si="2"/>
        <v>0</v>
      </c>
      <c r="L16" s="187">
        <v>21</v>
      </c>
      <c r="M16" s="187">
        <f t="shared" si="3"/>
        <v>0</v>
      </c>
      <c r="N16" s="185">
        <v>3.0000000000000001E-5</v>
      </c>
      <c r="O16" s="185">
        <f t="shared" si="4"/>
        <v>0</v>
      </c>
      <c r="P16" s="185">
        <v>0</v>
      </c>
      <c r="Q16" s="185">
        <f t="shared" si="5"/>
        <v>0</v>
      </c>
      <c r="R16" s="187" t="s">
        <v>142</v>
      </c>
      <c r="S16" s="187" t="s">
        <v>122</v>
      </c>
      <c r="T16" s="188" t="s">
        <v>122</v>
      </c>
      <c r="U16" s="163">
        <v>0</v>
      </c>
      <c r="V16" s="163">
        <f t="shared" si="6"/>
        <v>0</v>
      </c>
      <c r="W16" s="163"/>
      <c r="X16" s="163" t="s">
        <v>143</v>
      </c>
      <c r="Y16" s="163" t="s">
        <v>124</v>
      </c>
      <c r="Z16" s="152"/>
      <c r="AA16" s="152"/>
      <c r="AB16" s="152"/>
      <c r="AC16" s="152"/>
      <c r="AD16" s="152"/>
      <c r="AE16" s="152"/>
      <c r="AF16" s="152"/>
      <c r="AG16" s="152" t="s">
        <v>144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82">
        <v>6</v>
      </c>
      <c r="B17" s="183" t="s">
        <v>147</v>
      </c>
      <c r="C17" s="194" t="s">
        <v>148</v>
      </c>
      <c r="D17" s="184" t="s">
        <v>130</v>
      </c>
      <c r="E17" s="185">
        <v>30</v>
      </c>
      <c r="F17" s="186"/>
      <c r="G17" s="187">
        <f t="shared" si="0"/>
        <v>0</v>
      </c>
      <c r="H17" s="186"/>
      <c r="I17" s="187">
        <f t="shared" si="1"/>
        <v>0</v>
      </c>
      <c r="J17" s="186"/>
      <c r="K17" s="187">
        <f t="shared" si="2"/>
        <v>0</v>
      </c>
      <c r="L17" s="187">
        <v>21</v>
      </c>
      <c r="M17" s="187">
        <f t="shared" si="3"/>
        <v>0</v>
      </c>
      <c r="N17" s="185">
        <v>6.0000000000000002E-5</v>
      </c>
      <c r="O17" s="185">
        <f t="shared" si="4"/>
        <v>0</v>
      </c>
      <c r="P17" s="185">
        <v>0</v>
      </c>
      <c r="Q17" s="185">
        <f t="shared" si="5"/>
        <v>0</v>
      </c>
      <c r="R17" s="187" t="s">
        <v>142</v>
      </c>
      <c r="S17" s="187" t="s">
        <v>122</v>
      </c>
      <c r="T17" s="188" t="s">
        <v>122</v>
      </c>
      <c r="U17" s="163">
        <v>0</v>
      </c>
      <c r="V17" s="163">
        <f t="shared" si="6"/>
        <v>0</v>
      </c>
      <c r="W17" s="163"/>
      <c r="X17" s="163" t="s">
        <v>143</v>
      </c>
      <c r="Y17" s="163" t="s">
        <v>124</v>
      </c>
      <c r="Z17" s="152"/>
      <c r="AA17" s="152"/>
      <c r="AB17" s="152"/>
      <c r="AC17" s="152"/>
      <c r="AD17" s="152"/>
      <c r="AE17" s="152"/>
      <c r="AF17" s="152"/>
      <c r="AG17" s="152" t="s">
        <v>144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82">
        <v>7</v>
      </c>
      <c r="B18" s="183" t="s">
        <v>149</v>
      </c>
      <c r="C18" s="194" t="s">
        <v>150</v>
      </c>
      <c r="D18" s="184" t="s">
        <v>137</v>
      </c>
      <c r="E18" s="185">
        <v>300</v>
      </c>
      <c r="F18" s="186"/>
      <c r="G18" s="187">
        <f t="shared" si="0"/>
        <v>0</v>
      </c>
      <c r="H18" s="186"/>
      <c r="I18" s="187">
        <f t="shared" si="1"/>
        <v>0</v>
      </c>
      <c r="J18" s="186"/>
      <c r="K18" s="187">
        <f t="shared" si="2"/>
        <v>0</v>
      </c>
      <c r="L18" s="187">
        <v>21</v>
      </c>
      <c r="M18" s="187">
        <f t="shared" si="3"/>
        <v>0</v>
      </c>
      <c r="N18" s="185">
        <v>0</v>
      </c>
      <c r="O18" s="185">
        <f t="shared" si="4"/>
        <v>0</v>
      </c>
      <c r="P18" s="185">
        <v>0</v>
      </c>
      <c r="Q18" s="185">
        <f t="shared" si="5"/>
        <v>0</v>
      </c>
      <c r="R18" s="187" t="s">
        <v>142</v>
      </c>
      <c r="S18" s="187" t="s">
        <v>122</v>
      </c>
      <c r="T18" s="188" t="s">
        <v>122</v>
      </c>
      <c r="U18" s="163">
        <v>0</v>
      </c>
      <c r="V18" s="163">
        <f t="shared" si="6"/>
        <v>0</v>
      </c>
      <c r="W18" s="163"/>
      <c r="X18" s="163" t="s">
        <v>143</v>
      </c>
      <c r="Y18" s="163" t="s">
        <v>124</v>
      </c>
      <c r="Z18" s="152"/>
      <c r="AA18" s="152"/>
      <c r="AB18" s="152"/>
      <c r="AC18" s="152"/>
      <c r="AD18" s="152"/>
      <c r="AE18" s="152"/>
      <c r="AF18" s="152"/>
      <c r="AG18" s="152" t="s">
        <v>144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5">
        <v>8</v>
      </c>
      <c r="B19" s="176" t="s">
        <v>151</v>
      </c>
      <c r="C19" s="192" t="s">
        <v>152</v>
      </c>
      <c r="D19" s="177" t="s">
        <v>137</v>
      </c>
      <c r="E19" s="178">
        <v>1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0</v>
      </c>
      <c r="O19" s="178">
        <f t="shared" si="4"/>
        <v>0</v>
      </c>
      <c r="P19" s="178">
        <v>0</v>
      </c>
      <c r="Q19" s="178">
        <f t="shared" si="5"/>
        <v>0</v>
      </c>
      <c r="R19" s="180" t="s">
        <v>142</v>
      </c>
      <c r="S19" s="180" t="s">
        <v>122</v>
      </c>
      <c r="T19" s="181" t="s">
        <v>122</v>
      </c>
      <c r="U19" s="163">
        <v>0</v>
      </c>
      <c r="V19" s="163">
        <f t="shared" si="6"/>
        <v>0</v>
      </c>
      <c r="W19" s="163"/>
      <c r="X19" s="163" t="s">
        <v>143</v>
      </c>
      <c r="Y19" s="163" t="s">
        <v>124</v>
      </c>
      <c r="Z19" s="152"/>
      <c r="AA19" s="152"/>
      <c r="AB19" s="152"/>
      <c r="AC19" s="152"/>
      <c r="AD19" s="152"/>
      <c r="AE19" s="152"/>
      <c r="AF19" s="152"/>
      <c r="AG19" s="152" t="s">
        <v>144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>
        <v>9</v>
      </c>
      <c r="B20" s="160" t="s">
        <v>153</v>
      </c>
      <c r="C20" s="195" t="s">
        <v>154</v>
      </c>
      <c r="D20" s="161" t="s">
        <v>0</v>
      </c>
      <c r="E20" s="189"/>
      <c r="F20" s="164"/>
      <c r="G20" s="163">
        <f t="shared" si="0"/>
        <v>0</v>
      </c>
      <c r="H20" s="164"/>
      <c r="I20" s="163">
        <f t="shared" si="1"/>
        <v>0</v>
      </c>
      <c r="J20" s="164"/>
      <c r="K20" s="163">
        <f t="shared" si="2"/>
        <v>0</v>
      </c>
      <c r="L20" s="163">
        <v>21</v>
      </c>
      <c r="M20" s="163">
        <f t="shared" si="3"/>
        <v>0</v>
      </c>
      <c r="N20" s="162">
        <v>0</v>
      </c>
      <c r="O20" s="162">
        <f t="shared" si="4"/>
        <v>0</v>
      </c>
      <c r="P20" s="162">
        <v>0</v>
      </c>
      <c r="Q20" s="162">
        <f t="shared" si="5"/>
        <v>0</v>
      </c>
      <c r="R20" s="163" t="s">
        <v>155</v>
      </c>
      <c r="S20" s="163" t="s">
        <v>122</v>
      </c>
      <c r="T20" s="163" t="s">
        <v>122</v>
      </c>
      <c r="U20" s="163">
        <v>0</v>
      </c>
      <c r="V20" s="163">
        <f t="shared" si="6"/>
        <v>0</v>
      </c>
      <c r="W20" s="163"/>
      <c r="X20" s="163" t="s">
        <v>156</v>
      </c>
      <c r="Y20" s="163" t="s">
        <v>124</v>
      </c>
      <c r="Z20" s="152"/>
      <c r="AA20" s="152"/>
      <c r="AB20" s="152"/>
      <c r="AC20" s="152"/>
      <c r="AD20" s="152"/>
      <c r="AE20" s="152"/>
      <c r="AF20" s="152"/>
      <c r="AG20" s="152" t="s">
        <v>157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2" x14ac:dyDescent="0.2">
      <c r="A21" s="159"/>
      <c r="B21" s="160"/>
      <c r="C21" s="261" t="s">
        <v>158</v>
      </c>
      <c r="D21" s="262"/>
      <c r="E21" s="262"/>
      <c r="F21" s="262"/>
      <c r="G21" s="262"/>
      <c r="H21" s="163"/>
      <c r="I21" s="163"/>
      <c r="J21" s="163"/>
      <c r="K21" s="163"/>
      <c r="L21" s="163"/>
      <c r="M21" s="163"/>
      <c r="N21" s="162"/>
      <c r="O21" s="162"/>
      <c r="P21" s="162"/>
      <c r="Q21" s="162"/>
      <c r="R21" s="163"/>
      <c r="S21" s="163"/>
      <c r="T21" s="163"/>
      <c r="U21" s="163"/>
      <c r="V21" s="163"/>
      <c r="W21" s="163"/>
      <c r="X21" s="163"/>
      <c r="Y21" s="163"/>
      <c r="Z21" s="152"/>
      <c r="AA21" s="152"/>
      <c r="AB21" s="152"/>
      <c r="AC21" s="152"/>
      <c r="AD21" s="152"/>
      <c r="AE21" s="152"/>
      <c r="AF21" s="152"/>
      <c r="AG21" s="152" t="s">
        <v>159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8" t="s">
        <v>116</v>
      </c>
      <c r="B22" s="169" t="s">
        <v>80</v>
      </c>
      <c r="C22" s="191" t="s">
        <v>81</v>
      </c>
      <c r="D22" s="170"/>
      <c r="E22" s="171"/>
      <c r="F22" s="172"/>
      <c r="G22" s="172">
        <f>SUMIF(AG23:AG28,"&lt;&gt;NOR",G23:G28)</f>
        <v>0</v>
      </c>
      <c r="H22" s="172"/>
      <c r="I22" s="172">
        <f>SUM(I23:I28)</f>
        <v>0</v>
      </c>
      <c r="J22" s="172"/>
      <c r="K22" s="172">
        <f>SUM(K23:K28)</f>
        <v>0</v>
      </c>
      <c r="L22" s="172"/>
      <c r="M22" s="172">
        <f>SUM(M23:M28)</f>
        <v>0</v>
      </c>
      <c r="N22" s="171"/>
      <c r="O22" s="171">
        <f>SUM(O23:O28)</f>
        <v>0</v>
      </c>
      <c r="P22" s="171"/>
      <c r="Q22" s="171">
        <f>SUM(Q23:Q28)</f>
        <v>0</v>
      </c>
      <c r="R22" s="172"/>
      <c r="S22" s="172"/>
      <c r="T22" s="173"/>
      <c r="U22" s="167"/>
      <c r="V22" s="167">
        <f>SUM(V23:V28)</f>
        <v>0.89</v>
      </c>
      <c r="W22" s="167"/>
      <c r="X22" s="167"/>
      <c r="Y22" s="167"/>
      <c r="AG22" t="s">
        <v>117</v>
      </c>
    </row>
    <row r="23" spans="1:60" outlineLevel="1" x14ac:dyDescent="0.2">
      <c r="A23" s="175">
        <v>10</v>
      </c>
      <c r="B23" s="176" t="s">
        <v>160</v>
      </c>
      <c r="C23" s="192" t="s">
        <v>161</v>
      </c>
      <c r="D23" s="177" t="s">
        <v>137</v>
      </c>
      <c r="E23" s="178">
        <v>1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78">
        <v>6.8000000000000005E-4</v>
      </c>
      <c r="O23" s="178">
        <f>ROUND(E23*N23,2)</f>
        <v>0</v>
      </c>
      <c r="P23" s="178">
        <v>0</v>
      </c>
      <c r="Q23" s="178">
        <f>ROUND(E23*P23,2)</f>
        <v>0</v>
      </c>
      <c r="R23" s="180"/>
      <c r="S23" s="180" t="s">
        <v>138</v>
      </c>
      <c r="T23" s="181" t="s">
        <v>122</v>
      </c>
      <c r="U23" s="163">
        <v>0.89</v>
      </c>
      <c r="V23" s="163">
        <f>ROUND(E23*U23,2)</f>
        <v>0.89</v>
      </c>
      <c r="W23" s="163"/>
      <c r="X23" s="163" t="s">
        <v>132</v>
      </c>
      <c r="Y23" s="163" t="s">
        <v>124</v>
      </c>
      <c r="Z23" s="152"/>
      <c r="AA23" s="152"/>
      <c r="AB23" s="152"/>
      <c r="AC23" s="152"/>
      <c r="AD23" s="152"/>
      <c r="AE23" s="152"/>
      <c r="AF23" s="152"/>
      <c r="AG23" s="152" t="s">
        <v>133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ht="22.5" outlineLevel="2" x14ac:dyDescent="0.2">
      <c r="A24" s="159"/>
      <c r="B24" s="160"/>
      <c r="C24" s="255" t="s">
        <v>162</v>
      </c>
      <c r="D24" s="256"/>
      <c r="E24" s="256"/>
      <c r="F24" s="256"/>
      <c r="G24" s="256"/>
      <c r="H24" s="163"/>
      <c r="I24" s="163"/>
      <c r="J24" s="163"/>
      <c r="K24" s="163"/>
      <c r="L24" s="163"/>
      <c r="M24" s="163"/>
      <c r="N24" s="162"/>
      <c r="O24" s="162"/>
      <c r="P24" s="162"/>
      <c r="Q24" s="162"/>
      <c r="R24" s="163"/>
      <c r="S24" s="163"/>
      <c r="T24" s="163"/>
      <c r="U24" s="163"/>
      <c r="V24" s="163"/>
      <c r="W24" s="163"/>
      <c r="X24" s="163"/>
      <c r="Y24" s="163"/>
      <c r="Z24" s="152"/>
      <c r="AA24" s="152"/>
      <c r="AB24" s="152"/>
      <c r="AC24" s="152"/>
      <c r="AD24" s="152"/>
      <c r="AE24" s="152"/>
      <c r="AF24" s="152"/>
      <c r="AG24" s="152" t="s">
        <v>163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90" t="str">
        <f>C24</f>
        <v>Otvor se utěsní minerální vlnou. Prostup i potrubí před a za prostupem je natřeno protipožární stěrkou. Cena obsahuje dodávku minerální vlny a pořární stěrky.</v>
      </c>
      <c r="BB24" s="152"/>
      <c r="BC24" s="152"/>
      <c r="BD24" s="152"/>
      <c r="BE24" s="152"/>
      <c r="BF24" s="152"/>
      <c r="BG24" s="152"/>
      <c r="BH24" s="152"/>
    </row>
    <row r="25" spans="1:60" outlineLevel="3" x14ac:dyDescent="0.2">
      <c r="A25" s="159"/>
      <c r="B25" s="160"/>
      <c r="C25" s="259" t="s">
        <v>164</v>
      </c>
      <c r="D25" s="260"/>
      <c r="E25" s="260"/>
      <c r="F25" s="260"/>
      <c r="G25" s="260"/>
      <c r="H25" s="163"/>
      <c r="I25" s="163"/>
      <c r="J25" s="163"/>
      <c r="K25" s="163"/>
      <c r="L25" s="163"/>
      <c r="M25" s="163"/>
      <c r="N25" s="162"/>
      <c r="O25" s="162"/>
      <c r="P25" s="162"/>
      <c r="Q25" s="162"/>
      <c r="R25" s="163"/>
      <c r="S25" s="163"/>
      <c r="T25" s="163"/>
      <c r="U25" s="163"/>
      <c r="V25" s="163"/>
      <c r="W25" s="163"/>
      <c r="X25" s="163"/>
      <c r="Y25" s="163"/>
      <c r="Z25" s="152"/>
      <c r="AA25" s="152"/>
      <c r="AB25" s="152"/>
      <c r="AC25" s="152"/>
      <c r="AD25" s="152"/>
      <c r="AE25" s="152"/>
      <c r="AF25" s="152"/>
      <c r="AG25" s="152" t="s">
        <v>163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2" x14ac:dyDescent="0.2">
      <c r="A26" s="159"/>
      <c r="B26" s="160"/>
      <c r="C26" s="193" t="s">
        <v>165</v>
      </c>
      <c r="D26" s="165"/>
      <c r="E26" s="166">
        <v>1</v>
      </c>
      <c r="F26" s="163"/>
      <c r="G26" s="163"/>
      <c r="H26" s="163"/>
      <c r="I26" s="163"/>
      <c r="J26" s="163"/>
      <c r="K26" s="163"/>
      <c r="L26" s="163"/>
      <c r="M26" s="163"/>
      <c r="N26" s="162"/>
      <c r="O26" s="162"/>
      <c r="P26" s="162"/>
      <c r="Q26" s="162"/>
      <c r="R26" s="163"/>
      <c r="S26" s="163"/>
      <c r="T26" s="163"/>
      <c r="U26" s="163"/>
      <c r="V26" s="163"/>
      <c r="W26" s="163"/>
      <c r="X26" s="163"/>
      <c r="Y26" s="163"/>
      <c r="Z26" s="152"/>
      <c r="AA26" s="152"/>
      <c r="AB26" s="152"/>
      <c r="AC26" s="152"/>
      <c r="AD26" s="152"/>
      <c r="AE26" s="152"/>
      <c r="AF26" s="152"/>
      <c r="AG26" s="152" t="s">
        <v>127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9">
        <v>11</v>
      </c>
      <c r="B27" s="160" t="s">
        <v>166</v>
      </c>
      <c r="C27" s="195" t="s">
        <v>167</v>
      </c>
      <c r="D27" s="161" t="s">
        <v>0</v>
      </c>
      <c r="E27" s="189"/>
      <c r="F27" s="164"/>
      <c r="G27" s="163">
        <f>ROUND(E27*F27,2)</f>
        <v>0</v>
      </c>
      <c r="H27" s="164"/>
      <c r="I27" s="163">
        <f>ROUND(E27*H27,2)</f>
        <v>0</v>
      </c>
      <c r="J27" s="164"/>
      <c r="K27" s="163">
        <f>ROUND(E27*J27,2)</f>
        <v>0</v>
      </c>
      <c r="L27" s="163">
        <v>21</v>
      </c>
      <c r="M27" s="163">
        <f>G27*(1+L27/100)</f>
        <v>0</v>
      </c>
      <c r="N27" s="162">
        <v>0</v>
      </c>
      <c r="O27" s="162">
        <f>ROUND(E27*N27,2)</f>
        <v>0</v>
      </c>
      <c r="P27" s="162">
        <v>0</v>
      </c>
      <c r="Q27" s="162">
        <f>ROUND(E27*P27,2)</f>
        <v>0</v>
      </c>
      <c r="R27" s="163" t="s">
        <v>168</v>
      </c>
      <c r="S27" s="163" t="s">
        <v>122</v>
      </c>
      <c r="T27" s="163" t="s">
        <v>122</v>
      </c>
      <c r="U27" s="163">
        <v>0</v>
      </c>
      <c r="V27" s="163">
        <f>ROUND(E27*U27,2)</f>
        <v>0</v>
      </c>
      <c r="W27" s="163"/>
      <c r="X27" s="163" t="s">
        <v>156</v>
      </c>
      <c r="Y27" s="163" t="s">
        <v>124</v>
      </c>
      <c r="Z27" s="152"/>
      <c r="AA27" s="152"/>
      <c r="AB27" s="152"/>
      <c r="AC27" s="152"/>
      <c r="AD27" s="152"/>
      <c r="AE27" s="152"/>
      <c r="AF27" s="152"/>
      <c r="AG27" s="152" t="s">
        <v>157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2" x14ac:dyDescent="0.2">
      <c r="A28" s="159"/>
      <c r="B28" s="160"/>
      <c r="C28" s="261" t="s">
        <v>169</v>
      </c>
      <c r="D28" s="262"/>
      <c r="E28" s="262"/>
      <c r="F28" s="262"/>
      <c r="G28" s="262"/>
      <c r="H28" s="163"/>
      <c r="I28" s="163"/>
      <c r="J28" s="163"/>
      <c r="K28" s="163"/>
      <c r="L28" s="163"/>
      <c r="M28" s="163"/>
      <c r="N28" s="162"/>
      <c r="O28" s="162"/>
      <c r="P28" s="162"/>
      <c r="Q28" s="162"/>
      <c r="R28" s="163"/>
      <c r="S28" s="163"/>
      <c r="T28" s="163"/>
      <c r="U28" s="163"/>
      <c r="V28" s="163"/>
      <c r="W28" s="163"/>
      <c r="X28" s="163"/>
      <c r="Y28" s="163"/>
      <c r="Z28" s="152"/>
      <c r="AA28" s="152"/>
      <c r="AB28" s="152"/>
      <c r="AC28" s="152"/>
      <c r="AD28" s="152"/>
      <c r="AE28" s="152"/>
      <c r="AF28" s="152"/>
      <c r="AG28" s="152" t="s">
        <v>159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x14ac:dyDescent="0.2">
      <c r="A29" s="168" t="s">
        <v>116</v>
      </c>
      <c r="B29" s="169" t="s">
        <v>82</v>
      </c>
      <c r="C29" s="191" t="s">
        <v>83</v>
      </c>
      <c r="D29" s="170"/>
      <c r="E29" s="171"/>
      <c r="F29" s="172"/>
      <c r="G29" s="172">
        <f>SUMIF(AG30:AG45,"&lt;&gt;NOR",G30:G45)</f>
        <v>0</v>
      </c>
      <c r="H29" s="172"/>
      <c r="I29" s="172">
        <f>SUM(I30:I45)</f>
        <v>0</v>
      </c>
      <c r="J29" s="172"/>
      <c r="K29" s="172">
        <f>SUM(K30:K45)</f>
        <v>0</v>
      </c>
      <c r="L29" s="172"/>
      <c r="M29" s="172">
        <f>SUM(M30:M45)</f>
        <v>0</v>
      </c>
      <c r="N29" s="171"/>
      <c r="O29" s="171">
        <f>SUM(O30:O45)</f>
        <v>0.05</v>
      </c>
      <c r="P29" s="171"/>
      <c r="Q29" s="171">
        <f>SUM(Q30:Q45)</f>
        <v>0</v>
      </c>
      <c r="R29" s="172"/>
      <c r="S29" s="172"/>
      <c r="T29" s="173"/>
      <c r="U29" s="167"/>
      <c r="V29" s="167">
        <f>SUM(V30:V45)</f>
        <v>24.06</v>
      </c>
      <c r="W29" s="167"/>
      <c r="X29" s="167"/>
      <c r="Y29" s="167"/>
      <c r="AG29" t="s">
        <v>117</v>
      </c>
    </row>
    <row r="30" spans="1:60" ht="22.5" outlineLevel="1" x14ac:dyDescent="0.2">
      <c r="A30" s="182">
        <v>12</v>
      </c>
      <c r="B30" s="183" t="s">
        <v>170</v>
      </c>
      <c r="C30" s="194" t="s">
        <v>171</v>
      </c>
      <c r="D30" s="184" t="s">
        <v>137</v>
      </c>
      <c r="E30" s="185">
        <v>1</v>
      </c>
      <c r="F30" s="186"/>
      <c r="G30" s="187">
        <f>ROUND(E30*F30,2)</f>
        <v>0</v>
      </c>
      <c r="H30" s="186"/>
      <c r="I30" s="187">
        <f>ROUND(E30*H30,2)</f>
        <v>0</v>
      </c>
      <c r="J30" s="186"/>
      <c r="K30" s="187">
        <f>ROUND(E30*J30,2)</f>
        <v>0</v>
      </c>
      <c r="L30" s="187">
        <v>21</v>
      </c>
      <c r="M30" s="187">
        <f>G30*(1+L30/100)</f>
        <v>0</v>
      </c>
      <c r="N30" s="185">
        <v>0</v>
      </c>
      <c r="O30" s="185">
        <f>ROUND(E30*N30,2)</f>
        <v>0</v>
      </c>
      <c r="P30" s="185">
        <v>0</v>
      </c>
      <c r="Q30" s="185">
        <f>ROUND(E30*P30,2)</f>
        <v>0</v>
      </c>
      <c r="R30" s="187" t="s">
        <v>131</v>
      </c>
      <c r="S30" s="187" t="s">
        <v>122</v>
      </c>
      <c r="T30" s="188" t="s">
        <v>122</v>
      </c>
      <c r="U30" s="163">
        <v>0.14316000000000001</v>
      </c>
      <c r="V30" s="163">
        <f>ROUND(E30*U30,2)</f>
        <v>0.14000000000000001</v>
      </c>
      <c r="W30" s="163"/>
      <c r="X30" s="163" t="s">
        <v>132</v>
      </c>
      <c r="Y30" s="163" t="s">
        <v>124</v>
      </c>
      <c r="Z30" s="152"/>
      <c r="AA30" s="152"/>
      <c r="AB30" s="152"/>
      <c r="AC30" s="152"/>
      <c r="AD30" s="152"/>
      <c r="AE30" s="152"/>
      <c r="AF30" s="152"/>
      <c r="AG30" s="152" t="s">
        <v>133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 x14ac:dyDescent="0.2">
      <c r="A31" s="182">
        <v>13</v>
      </c>
      <c r="B31" s="183" t="s">
        <v>172</v>
      </c>
      <c r="C31" s="194" t="s">
        <v>173</v>
      </c>
      <c r="D31" s="184" t="s">
        <v>137</v>
      </c>
      <c r="E31" s="185">
        <v>1</v>
      </c>
      <c r="F31" s="186"/>
      <c r="G31" s="187">
        <f>ROUND(E31*F31,2)</f>
        <v>0</v>
      </c>
      <c r="H31" s="186"/>
      <c r="I31" s="187">
        <f>ROUND(E31*H31,2)</f>
        <v>0</v>
      </c>
      <c r="J31" s="186"/>
      <c r="K31" s="187">
        <f>ROUND(E31*J31,2)</f>
        <v>0</v>
      </c>
      <c r="L31" s="187">
        <v>21</v>
      </c>
      <c r="M31" s="187">
        <f>G31*(1+L31/100)</f>
        <v>0</v>
      </c>
      <c r="N31" s="185">
        <v>0</v>
      </c>
      <c r="O31" s="185">
        <f>ROUND(E31*N31,2)</f>
        <v>0</v>
      </c>
      <c r="P31" s="185">
        <v>0</v>
      </c>
      <c r="Q31" s="185">
        <f>ROUND(E31*P31,2)</f>
        <v>0</v>
      </c>
      <c r="R31" s="187" t="s">
        <v>131</v>
      </c>
      <c r="S31" s="187" t="s">
        <v>122</v>
      </c>
      <c r="T31" s="188" t="s">
        <v>122</v>
      </c>
      <c r="U31" s="163">
        <v>0.16145000000000001</v>
      </c>
      <c r="V31" s="163">
        <f>ROUND(E31*U31,2)</f>
        <v>0.16</v>
      </c>
      <c r="W31" s="163"/>
      <c r="X31" s="163" t="s">
        <v>132</v>
      </c>
      <c r="Y31" s="163" t="s">
        <v>124</v>
      </c>
      <c r="Z31" s="152"/>
      <c r="AA31" s="152"/>
      <c r="AB31" s="152"/>
      <c r="AC31" s="152"/>
      <c r="AD31" s="152"/>
      <c r="AE31" s="152"/>
      <c r="AF31" s="152"/>
      <c r="AG31" s="152" t="s">
        <v>133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22.5" outlineLevel="1" x14ac:dyDescent="0.2">
      <c r="A32" s="182">
        <v>14</v>
      </c>
      <c r="B32" s="183" t="s">
        <v>174</v>
      </c>
      <c r="C32" s="194" t="s">
        <v>175</v>
      </c>
      <c r="D32" s="184" t="s">
        <v>137</v>
      </c>
      <c r="E32" s="185">
        <v>1</v>
      </c>
      <c r="F32" s="186"/>
      <c r="G32" s="187">
        <f>ROUND(E32*F32,2)</f>
        <v>0</v>
      </c>
      <c r="H32" s="186"/>
      <c r="I32" s="187">
        <f>ROUND(E32*H32,2)</f>
        <v>0</v>
      </c>
      <c r="J32" s="186"/>
      <c r="K32" s="187">
        <f>ROUND(E32*J32,2)</f>
        <v>0</v>
      </c>
      <c r="L32" s="187">
        <v>21</v>
      </c>
      <c r="M32" s="187">
        <f>G32*(1+L32/100)</f>
        <v>0</v>
      </c>
      <c r="N32" s="185">
        <v>1.0000000000000001E-5</v>
      </c>
      <c r="O32" s="185">
        <f>ROUND(E32*N32,2)</f>
        <v>0</v>
      </c>
      <c r="P32" s="185">
        <v>0</v>
      </c>
      <c r="Q32" s="185">
        <f>ROUND(E32*P32,2)</f>
        <v>0</v>
      </c>
      <c r="R32" s="187" t="s">
        <v>131</v>
      </c>
      <c r="S32" s="187" t="s">
        <v>122</v>
      </c>
      <c r="T32" s="188" t="s">
        <v>122</v>
      </c>
      <c r="U32" s="163">
        <v>0.21473999999999999</v>
      </c>
      <c r="V32" s="163">
        <f>ROUND(E32*U32,2)</f>
        <v>0.21</v>
      </c>
      <c r="W32" s="163"/>
      <c r="X32" s="163" t="s">
        <v>132</v>
      </c>
      <c r="Y32" s="163" t="s">
        <v>124</v>
      </c>
      <c r="Z32" s="152"/>
      <c r="AA32" s="152"/>
      <c r="AB32" s="152"/>
      <c r="AC32" s="152"/>
      <c r="AD32" s="152"/>
      <c r="AE32" s="152"/>
      <c r="AF32" s="152"/>
      <c r="AG32" s="152" t="s">
        <v>133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22.5" outlineLevel="1" x14ac:dyDescent="0.2">
      <c r="A33" s="182">
        <v>15</v>
      </c>
      <c r="B33" s="183" t="s">
        <v>176</v>
      </c>
      <c r="C33" s="194" t="s">
        <v>177</v>
      </c>
      <c r="D33" s="184" t="s">
        <v>137</v>
      </c>
      <c r="E33" s="185">
        <v>1</v>
      </c>
      <c r="F33" s="186"/>
      <c r="G33" s="187">
        <f>ROUND(E33*F33,2)</f>
        <v>0</v>
      </c>
      <c r="H33" s="186"/>
      <c r="I33" s="187">
        <f>ROUND(E33*H33,2)</f>
        <v>0</v>
      </c>
      <c r="J33" s="186"/>
      <c r="K33" s="187">
        <f>ROUND(E33*J33,2)</f>
        <v>0</v>
      </c>
      <c r="L33" s="187">
        <v>21</v>
      </c>
      <c r="M33" s="187">
        <f>G33*(1+L33/100)</f>
        <v>0</v>
      </c>
      <c r="N33" s="185">
        <v>2.0000000000000002E-5</v>
      </c>
      <c r="O33" s="185">
        <f>ROUND(E33*N33,2)</f>
        <v>0</v>
      </c>
      <c r="P33" s="185">
        <v>0</v>
      </c>
      <c r="Q33" s="185">
        <f>ROUND(E33*P33,2)</f>
        <v>0</v>
      </c>
      <c r="R33" s="187" t="s">
        <v>131</v>
      </c>
      <c r="S33" s="187" t="s">
        <v>122</v>
      </c>
      <c r="T33" s="188" t="s">
        <v>122</v>
      </c>
      <c r="U33" s="163">
        <v>0.24267</v>
      </c>
      <c r="V33" s="163">
        <f>ROUND(E33*U33,2)</f>
        <v>0.24</v>
      </c>
      <c r="W33" s="163"/>
      <c r="X33" s="163" t="s">
        <v>132</v>
      </c>
      <c r="Y33" s="163" t="s">
        <v>124</v>
      </c>
      <c r="Z33" s="152"/>
      <c r="AA33" s="152"/>
      <c r="AB33" s="152"/>
      <c r="AC33" s="152"/>
      <c r="AD33" s="152"/>
      <c r="AE33" s="152"/>
      <c r="AF33" s="152"/>
      <c r="AG33" s="152" t="s">
        <v>133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5">
        <v>16</v>
      </c>
      <c r="B34" s="176" t="s">
        <v>178</v>
      </c>
      <c r="C34" s="192" t="s">
        <v>179</v>
      </c>
      <c r="D34" s="177" t="s">
        <v>130</v>
      </c>
      <c r="E34" s="178">
        <v>28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78">
        <v>5.5999999999999995E-4</v>
      </c>
      <c r="O34" s="178">
        <f>ROUND(E34*N34,2)</f>
        <v>0.02</v>
      </c>
      <c r="P34" s="178">
        <v>0</v>
      </c>
      <c r="Q34" s="178">
        <f>ROUND(E34*P34,2)</f>
        <v>0</v>
      </c>
      <c r="R34" s="180"/>
      <c r="S34" s="180" t="s">
        <v>138</v>
      </c>
      <c r="T34" s="181" t="s">
        <v>139</v>
      </c>
      <c r="U34" s="163">
        <v>0.27889999999999998</v>
      </c>
      <c r="V34" s="163">
        <f>ROUND(E34*U34,2)</f>
        <v>7.81</v>
      </c>
      <c r="W34" s="163"/>
      <c r="X34" s="163" t="s">
        <v>132</v>
      </c>
      <c r="Y34" s="163" t="s">
        <v>124</v>
      </c>
      <c r="Z34" s="152"/>
      <c r="AA34" s="152"/>
      <c r="AB34" s="152"/>
      <c r="AC34" s="152"/>
      <c r="AD34" s="152"/>
      <c r="AE34" s="152"/>
      <c r="AF34" s="152"/>
      <c r="AG34" s="152" t="s">
        <v>133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2" x14ac:dyDescent="0.2">
      <c r="A35" s="159"/>
      <c r="B35" s="160"/>
      <c r="C35" s="255" t="s">
        <v>180</v>
      </c>
      <c r="D35" s="256"/>
      <c r="E35" s="256"/>
      <c r="F35" s="256"/>
      <c r="G35" s="256"/>
      <c r="H35" s="163"/>
      <c r="I35" s="163"/>
      <c r="J35" s="163"/>
      <c r="K35" s="163"/>
      <c r="L35" s="163"/>
      <c r="M35" s="163"/>
      <c r="N35" s="162"/>
      <c r="O35" s="162"/>
      <c r="P35" s="162"/>
      <c r="Q35" s="162"/>
      <c r="R35" s="163"/>
      <c r="S35" s="163"/>
      <c r="T35" s="163"/>
      <c r="U35" s="163"/>
      <c r="V35" s="163"/>
      <c r="W35" s="163"/>
      <c r="X35" s="163"/>
      <c r="Y35" s="163"/>
      <c r="Z35" s="152"/>
      <c r="AA35" s="152"/>
      <c r="AB35" s="152"/>
      <c r="AC35" s="152"/>
      <c r="AD35" s="152"/>
      <c r="AE35" s="152"/>
      <c r="AF35" s="152"/>
      <c r="AG35" s="152" t="s">
        <v>163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3" x14ac:dyDescent="0.2">
      <c r="A36" s="159"/>
      <c r="B36" s="160"/>
      <c r="C36" s="259" t="s">
        <v>164</v>
      </c>
      <c r="D36" s="260"/>
      <c r="E36" s="260"/>
      <c r="F36" s="260"/>
      <c r="G36" s="260"/>
      <c r="H36" s="163"/>
      <c r="I36" s="163"/>
      <c r="J36" s="163"/>
      <c r="K36" s="163"/>
      <c r="L36" s="163"/>
      <c r="M36" s="163"/>
      <c r="N36" s="162"/>
      <c r="O36" s="162"/>
      <c r="P36" s="162"/>
      <c r="Q36" s="162"/>
      <c r="R36" s="163"/>
      <c r="S36" s="163"/>
      <c r="T36" s="163"/>
      <c r="U36" s="163"/>
      <c r="V36" s="163"/>
      <c r="W36" s="163"/>
      <c r="X36" s="163"/>
      <c r="Y36" s="163"/>
      <c r="Z36" s="152"/>
      <c r="AA36" s="152"/>
      <c r="AB36" s="152"/>
      <c r="AC36" s="152"/>
      <c r="AD36" s="152"/>
      <c r="AE36" s="152"/>
      <c r="AF36" s="152"/>
      <c r="AG36" s="152" t="s">
        <v>163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5">
        <v>17</v>
      </c>
      <c r="B37" s="176" t="s">
        <v>181</v>
      </c>
      <c r="C37" s="192" t="s">
        <v>182</v>
      </c>
      <c r="D37" s="177" t="s">
        <v>130</v>
      </c>
      <c r="E37" s="178">
        <v>30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78">
        <v>5.5999999999999995E-4</v>
      </c>
      <c r="O37" s="178">
        <f>ROUND(E37*N37,2)</f>
        <v>0.02</v>
      </c>
      <c r="P37" s="178">
        <v>0</v>
      </c>
      <c r="Q37" s="178">
        <f>ROUND(E37*P37,2)</f>
        <v>0</v>
      </c>
      <c r="R37" s="180"/>
      <c r="S37" s="180" t="s">
        <v>138</v>
      </c>
      <c r="T37" s="181" t="s">
        <v>139</v>
      </c>
      <c r="U37" s="163">
        <v>0.27889999999999998</v>
      </c>
      <c r="V37" s="163">
        <f>ROUND(E37*U37,2)</f>
        <v>8.3699999999999992</v>
      </c>
      <c r="W37" s="163"/>
      <c r="X37" s="163" t="s">
        <v>132</v>
      </c>
      <c r="Y37" s="163" t="s">
        <v>124</v>
      </c>
      <c r="Z37" s="152"/>
      <c r="AA37" s="152"/>
      <c r="AB37" s="152"/>
      <c r="AC37" s="152"/>
      <c r="AD37" s="152"/>
      <c r="AE37" s="152"/>
      <c r="AF37" s="152"/>
      <c r="AG37" s="152" t="s">
        <v>133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2" x14ac:dyDescent="0.2">
      <c r="A38" s="159"/>
      <c r="B38" s="160"/>
      <c r="C38" s="255" t="s">
        <v>180</v>
      </c>
      <c r="D38" s="256"/>
      <c r="E38" s="256"/>
      <c r="F38" s="256"/>
      <c r="G38" s="256"/>
      <c r="H38" s="163"/>
      <c r="I38" s="163"/>
      <c r="J38" s="163"/>
      <c r="K38" s="163"/>
      <c r="L38" s="163"/>
      <c r="M38" s="163"/>
      <c r="N38" s="162"/>
      <c r="O38" s="162"/>
      <c r="P38" s="162"/>
      <c r="Q38" s="162"/>
      <c r="R38" s="163"/>
      <c r="S38" s="163"/>
      <c r="T38" s="163"/>
      <c r="U38" s="163"/>
      <c r="V38" s="163"/>
      <c r="W38" s="163"/>
      <c r="X38" s="163"/>
      <c r="Y38" s="163"/>
      <c r="Z38" s="152"/>
      <c r="AA38" s="152"/>
      <c r="AB38" s="152"/>
      <c r="AC38" s="152"/>
      <c r="AD38" s="152"/>
      <c r="AE38" s="152"/>
      <c r="AF38" s="152"/>
      <c r="AG38" s="152" t="s">
        <v>163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3" x14ac:dyDescent="0.2">
      <c r="A39" s="159"/>
      <c r="B39" s="160"/>
      <c r="C39" s="259" t="s">
        <v>164</v>
      </c>
      <c r="D39" s="260"/>
      <c r="E39" s="260"/>
      <c r="F39" s="260"/>
      <c r="G39" s="260"/>
      <c r="H39" s="163"/>
      <c r="I39" s="163"/>
      <c r="J39" s="163"/>
      <c r="K39" s="163"/>
      <c r="L39" s="163"/>
      <c r="M39" s="163"/>
      <c r="N39" s="162"/>
      <c r="O39" s="162"/>
      <c r="P39" s="162"/>
      <c r="Q39" s="162"/>
      <c r="R39" s="163"/>
      <c r="S39" s="163"/>
      <c r="T39" s="163"/>
      <c r="U39" s="163"/>
      <c r="V39" s="163"/>
      <c r="W39" s="163"/>
      <c r="X39" s="163"/>
      <c r="Y39" s="163"/>
      <c r="Z39" s="152"/>
      <c r="AA39" s="152"/>
      <c r="AB39" s="152"/>
      <c r="AC39" s="152"/>
      <c r="AD39" s="152"/>
      <c r="AE39" s="152"/>
      <c r="AF39" s="152"/>
      <c r="AG39" s="152" t="s">
        <v>163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5">
        <v>18</v>
      </c>
      <c r="B40" s="176" t="s">
        <v>183</v>
      </c>
      <c r="C40" s="192" t="s">
        <v>184</v>
      </c>
      <c r="D40" s="177" t="s">
        <v>130</v>
      </c>
      <c r="E40" s="178">
        <v>19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78">
        <v>4.4000000000000002E-4</v>
      </c>
      <c r="O40" s="178">
        <f>ROUND(E40*N40,2)</f>
        <v>0.01</v>
      </c>
      <c r="P40" s="178">
        <v>0</v>
      </c>
      <c r="Q40" s="178">
        <f>ROUND(E40*P40,2)</f>
        <v>0</v>
      </c>
      <c r="R40" s="180"/>
      <c r="S40" s="180" t="s">
        <v>138</v>
      </c>
      <c r="T40" s="181" t="s">
        <v>139</v>
      </c>
      <c r="U40" s="163">
        <v>0.25800000000000001</v>
      </c>
      <c r="V40" s="163">
        <f>ROUND(E40*U40,2)</f>
        <v>4.9000000000000004</v>
      </c>
      <c r="W40" s="163"/>
      <c r="X40" s="163" t="s">
        <v>132</v>
      </c>
      <c r="Y40" s="163" t="s">
        <v>124</v>
      </c>
      <c r="Z40" s="152"/>
      <c r="AA40" s="152"/>
      <c r="AB40" s="152"/>
      <c r="AC40" s="152"/>
      <c r="AD40" s="152"/>
      <c r="AE40" s="152"/>
      <c r="AF40" s="152"/>
      <c r="AG40" s="152" t="s">
        <v>133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2" x14ac:dyDescent="0.2">
      <c r="A41" s="159"/>
      <c r="B41" s="160"/>
      <c r="C41" s="255" t="s">
        <v>180</v>
      </c>
      <c r="D41" s="256"/>
      <c r="E41" s="256"/>
      <c r="F41" s="256"/>
      <c r="G41" s="256"/>
      <c r="H41" s="163"/>
      <c r="I41" s="163"/>
      <c r="J41" s="163"/>
      <c r="K41" s="163"/>
      <c r="L41" s="163"/>
      <c r="M41" s="163"/>
      <c r="N41" s="162"/>
      <c r="O41" s="162"/>
      <c r="P41" s="162"/>
      <c r="Q41" s="162"/>
      <c r="R41" s="163"/>
      <c r="S41" s="163"/>
      <c r="T41" s="163"/>
      <c r="U41" s="163"/>
      <c r="V41" s="163"/>
      <c r="W41" s="163"/>
      <c r="X41" s="163"/>
      <c r="Y41" s="163"/>
      <c r="Z41" s="152"/>
      <c r="AA41" s="152"/>
      <c r="AB41" s="152"/>
      <c r="AC41" s="152"/>
      <c r="AD41" s="152"/>
      <c r="AE41" s="152"/>
      <c r="AF41" s="152"/>
      <c r="AG41" s="152" t="s">
        <v>163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3" x14ac:dyDescent="0.2">
      <c r="A42" s="159"/>
      <c r="B42" s="160"/>
      <c r="C42" s="259" t="s">
        <v>164</v>
      </c>
      <c r="D42" s="260"/>
      <c r="E42" s="260"/>
      <c r="F42" s="260"/>
      <c r="G42" s="260"/>
      <c r="H42" s="163"/>
      <c r="I42" s="163"/>
      <c r="J42" s="163"/>
      <c r="K42" s="163"/>
      <c r="L42" s="163"/>
      <c r="M42" s="163"/>
      <c r="N42" s="162"/>
      <c r="O42" s="162"/>
      <c r="P42" s="162"/>
      <c r="Q42" s="162"/>
      <c r="R42" s="163"/>
      <c r="S42" s="163"/>
      <c r="T42" s="163"/>
      <c r="U42" s="163"/>
      <c r="V42" s="163"/>
      <c r="W42" s="163"/>
      <c r="X42" s="163"/>
      <c r="Y42" s="163"/>
      <c r="Z42" s="152"/>
      <c r="AA42" s="152"/>
      <c r="AB42" s="152"/>
      <c r="AC42" s="152"/>
      <c r="AD42" s="152"/>
      <c r="AE42" s="152"/>
      <c r="AF42" s="152"/>
      <c r="AG42" s="152" t="s">
        <v>163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5">
        <v>19</v>
      </c>
      <c r="B43" s="176" t="s">
        <v>185</v>
      </c>
      <c r="C43" s="192" t="s">
        <v>186</v>
      </c>
      <c r="D43" s="177" t="s">
        <v>130</v>
      </c>
      <c r="E43" s="178">
        <v>77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78">
        <v>0</v>
      </c>
      <c r="O43" s="178">
        <f>ROUND(E43*N43,2)</f>
        <v>0</v>
      </c>
      <c r="P43" s="178">
        <v>0</v>
      </c>
      <c r="Q43" s="178">
        <f>ROUND(E43*P43,2)</f>
        <v>0</v>
      </c>
      <c r="R43" s="180" t="s">
        <v>131</v>
      </c>
      <c r="S43" s="180" t="s">
        <v>122</v>
      </c>
      <c r="T43" s="181" t="s">
        <v>122</v>
      </c>
      <c r="U43" s="163">
        <v>2.9000000000000001E-2</v>
      </c>
      <c r="V43" s="163">
        <f>ROUND(E43*U43,2)</f>
        <v>2.23</v>
      </c>
      <c r="W43" s="163"/>
      <c r="X43" s="163" t="s">
        <v>132</v>
      </c>
      <c r="Y43" s="163" t="s">
        <v>124</v>
      </c>
      <c r="Z43" s="152"/>
      <c r="AA43" s="152"/>
      <c r="AB43" s="152"/>
      <c r="AC43" s="152"/>
      <c r="AD43" s="152"/>
      <c r="AE43" s="152"/>
      <c r="AF43" s="152"/>
      <c r="AG43" s="152" t="s">
        <v>133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2" x14ac:dyDescent="0.2">
      <c r="A44" s="159"/>
      <c r="B44" s="160"/>
      <c r="C44" s="255" t="s">
        <v>187</v>
      </c>
      <c r="D44" s="256"/>
      <c r="E44" s="256"/>
      <c r="F44" s="256"/>
      <c r="G44" s="256"/>
      <c r="H44" s="163"/>
      <c r="I44" s="163"/>
      <c r="J44" s="163"/>
      <c r="K44" s="163"/>
      <c r="L44" s="163"/>
      <c r="M44" s="163"/>
      <c r="N44" s="162"/>
      <c r="O44" s="162"/>
      <c r="P44" s="162"/>
      <c r="Q44" s="162"/>
      <c r="R44" s="163"/>
      <c r="S44" s="163"/>
      <c r="T44" s="163"/>
      <c r="U44" s="163"/>
      <c r="V44" s="163"/>
      <c r="W44" s="163"/>
      <c r="X44" s="163"/>
      <c r="Y44" s="163"/>
      <c r="Z44" s="152"/>
      <c r="AA44" s="152"/>
      <c r="AB44" s="152"/>
      <c r="AC44" s="152"/>
      <c r="AD44" s="152"/>
      <c r="AE44" s="152"/>
      <c r="AF44" s="152"/>
      <c r="AG44" s="152" t="s">
        <v>163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2" x14ac:dyDescent="0.2">
      <c r="A45" s="159"/>
      <c r="B45" s="160"/>
      <c r="C45" s="193" t="s">
        <v>134</v>
      </c>
      <c r="D45" s="165"/>
      <c r="E45" s="166">
        <v>77</v>
      </c>
      <c r="F45" s="163"/>
      <c r="G45" s="163"/>
      <c r="H45" s="163"/>
      <c r="I45" s="163"/>
      <c r="J45" s="163"/>
      <c r="K45" s="163"/>
      <c r="L45" s="163"/>
      <c r="M45" s="163"/>
      <c r="N45" s="162"/>
      <c r="O45" s="162"/>
      <c r="P45" s="162"/>
      <c r="Q45" s="162"/>
      <c r="R45" s="163"/>
      <c r="S45" s="163"/>
      <c r="T45" s="163"/>
      <c r="U45" s="163"/>
      <c r="V45" s="163"/>
      <c r="W45" s="163"/>
      <c r="X45" s="163"/>
      <c r="Y45" s="163"/>
      <c r="Z45" s="152"/>
      <c r="AA45" s="152"/>
      <c r="AB45" s="152"/>
      <c r="AC45" s="152"/>
      <c r="AD45" s="152"/>
      <c r="AE45" s="152"/>
      <c r="AF45" s="152"/>
      <c r="AG45" s="152" t="s">
        <v>127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x14ac:dyDescent="0.2">
      <c r="A46" s="168" t="s">
        <v>116</v>
      </c>
      <c r="B46" s="169" t="s">
        <v>76</v>
      </c>
      <c r="C46" s="191" t="s">
        <v>77</v>
      </c>
      <c r="D46" s="170"/>
      <c r="E46" s="171"/>
      <c r="F46" s="172"/>
      <c r="G46" s="172">
        <f>SUMIF(AG47:AG47,"&lt;&gt;NOR",G47:G47)</f>
        <v>0</v>
      </c>
      <c r="H46" s="172"/>
      <c r="I46" s="172">
        <f>SUM(I47:I47)</f>
        <v>0</v>
      </c>
      <c r="J46" s="172"/>
      <c r="K46" s="172">
        <f>SUM(K47:K47)</f>
        <v>0</v>
      </c>
      <c r="L46" s="172"/>
      <c r="M46" s="172">
        <f>SUM(M47:M47)</f>
        <v>0</v>
      </c>
      <c r="N46" s="171"/>
      <c r="O46" s="171">
        <f>SUM(O47:O47)</f>
        <v>0</v>
      </c>
      <c r="P46" s="171"/>
      <c r="Q46" s="171">
        <f>SUM(Q47:Q47)</f>
        <v>0</v>
      </c>
      <c r="R46" s="172"/>
      <c r="S46" s="172"/>
      <c r="T46" s="173"/>
      <c r="U46" s="167"/>
      <c r="V46" s="167">
        <f>SUM(V47:V47)</f>
        <v>0</v>
      </c>
      <c r="W46" s="167"/>
      <c r="X46" s="167"/>
      <c r="Y46" s="167"/>
      <c r="AG46" t="s">
        <v>117</v>
      </c>
    </row>
    <row r="47" spans="1:60" outlineLevel="1" x14ac:dyDescent="0.2">
      <c r="A47" s="182">
        <v>20</v>
      </c>
      <c r="B47" s="183" t="s">
        <v>188</v>
      </c>
      <c r="C47" s="194" t="s">
        <v>189</v>
      </c>
      <c r="D47" s="184" t="s">
        <v>137</v>
      </c>
      <c r="E47" s="185">
        <v>1</v>
      </c>
      <c r="F47" s="186"/>
      <c r="G47" s="187">
        <f>ROUND(E47*F47,2)</f>
        <v>0</v>
      </c>
      <c r="H47" s="186"/>
      <c r="I47" s="187">
        <f>ROUND(E47*H47,2)</f>
        <v>0</v>
      </c>
      <c r="J47" s="186"/>
      <c r="K47" s="187">
        <f>ROUND(E47*J47,2)</f>
        <v>0</v>
      </c>
      <c r="L47" s="187">
        <v>21</v>
      </c>
      <c r="M47" s="187">
        <f>G47*(1+L47/100)</f>
        <v>0</v>
      </c>
      <c r="N47" s="185">
        <v>0</v>
      </c>
      <c r="O47" s="185">
        <f>ROUND(E47*N47,2)</f>
        <v>0</v>
      </c>
      <c r="P47" s="185">
        <v>0</v>
      </c>
      <c r="Q47" s="185">
        <f>ROUND(E47*P47,2)</f>
        <v>0</v>
      </c>
      <c r="R47" s="187"/>
      <c r="S47" s="187" t="s">
        <v>138</v>
      </c>
      <c r="T47" s="188" t="s">
        <v>139</v>
      </c>
      <c r="U47" s="163">
        <v>0</v>
      </c>
      <c r="V47" s="163">
        <f>ROUND(E47*U47,2)</f>
        <v>0</v>
      </c>
      <c r="W47" s="163"/>
      <c r="X47" s="163" t="s">
        <v>132</v>
      </c>
      <c r="Y47" s="163" t="s">
        <v>124</v>
      </c>
      <c r="Z47" s="152"/>
      <c r="AA47" s="152"/>
      <c r="AB47" s="152"/>
      <c r="AC47" s="152"/>
      <c r="AD47" s="152"/>
      <c r="AE47" s="152"/>
      <c r="AF47" s="152"/>
      <c r="AG47" s="152" t="s">
        <v>133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8" t="s">
        <v>116</v>
      </c>
      <c r="B48" s="169" t="s">
        <v>82</v>
      </c>
      <c r="C48" s="191" t="s">
        <v>83</v>
      </c>
      <c r="D48" s="170"/>
      <c r="E48" s="171"/>
      <c r="F48" s="172"/>
      <c r="G48" s="172">
        <f>SUMIF(AG49:AG56,"&lt;&gt;NOR",G49:G56)</f>
        <v>0</v>
      </c>
      <c r="H48" s="172"/>
      <c r="I48" s="172">
        <f>SUM(I49:I56)</f>
        <v>0</v>
      </c>
      <c r="J48" s="172"/>
      <c r="K48" s="172">
        <f>SUM(K49:K56)</f>
        <v>0</v>
      </c>
      <c r="L48" s="172"/>
      <c r="M48" s="172">
        <f>SUM(M49:M56)</f>
        <v>0</v>
      </c>
      <c r="N48" s="171"/>
      <c r="O48" s="171">
        <f>SUM(O49:O56)</f>
        <v>0</v>
      </c>
      <c r="P48" s="171"/>
      <c r="Q48" s="171">
        <f>SUM(Q49:Q56)</f>
        <v>0</v>
      </c>
      <c r="R48" s="172"/>
      <c r="S48" s="172"/>
      <c r="T48" s="173"/>
      <c r="U48" s="167"/>
      <c r="V48" s="167">
        <f>SUM(V49:V56)</f>
        <v>8.61</v>
      </c>
      <c r="W48" s="167"/>
      <c r="X48" s="167"/>
      <c r="Y48" s="167"/>
      <c r="AG48" t="s">
        <v>117</v>
      </c>
    </row>
    <row r="49" spans="1:60" outlineLevel="1" x14ac:dyDescent="0.2">
      <c r="A49" s="175">
        <v>21</v>
      </c>
      <c r="B49" s="176" t="s">
        <v>190</v>
      </c>
      <c r="C49" s="192" t="s">
        <v>191</v>
      </c>
      <c r="D49" s="177" t="s">
        <v>130</v>
      </c>
      <c r="E49" s="178">
        <v>77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78">
        <v>1.0000000000000001E-5</v>
      </c>
      <c r="O49" s="178">
        <f>ROUND(E49*N49,2)</f>
        <v>0</v>
      </c>
      <c r="P49" s="178">
        <v>0</v>
      </c>
      <c r="Q49" s="178">
        <f>ROUND(E49*P49,2)</f>
        <v>0</v>
      </c>
      <c r="R49" s="180" t="s">
        <v>131</v>
      </c>
      <c r="S49" s="180" t="s">
        <v>122</v>
      </c>
      <c r="T49" s="181" t="s">
        <v>122</v>
      </c>
      <c r="U49" s="163">
        <v>6.2E-2</v>
      </c>
      <c r="V49" s="163">
        <f>ROUND(E49*U49,2)</f>
        <v>4.7699999999999996</v>
      </c>
      <c r="W49" s="163"/>
      <c r="X49" s="163" t="s">
        <v>132</v>
      </c>
      <c r="Y49" s="163" t="s">
        <v>124</v>
      </c>
      <c r="Z49" s="152"/>
      <c r="AA49" s="152"/>
      <c r="AB49" s="152"/>
      <c r="AC49" s="152"/>
      <c r="AD49" s="152"/>
      <c r="AE49" s="152"/>
      <c r="AF49" s="152"/>
      <c r="AG49" s="152" t="s">
        <v>133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2" x14ac:dyDescent="0.2">
      <c r="A50" s="159"/>
      <c r="B50" s="160"/>
      <c r="C50" s="255" t="s">
        <v>192</v>
      </c>
      <c r="D50" s="256"/>
      <c r="E50" s="256"/>
      <c r="F50" s="256"/>
      <c r="G50" s="256"/>
      <c r="H50" s="163"/>
      <c r="I50" s="163"/>
      <c r="J50" s="163"/>
      <c r="K50" s="163"/>
      <c r="L50" s="163"/>
      <c r="M50" s="163"/>
      <c r="N50" s="162"/>
      <c r="O50" s="162"/>
      <c r="P50" s="162"/>
      <c r="Q50" s="162"/>
      <c r="R50" s="163"/>
      <c r="S50" s="163"/>
      <c r="T50" s="163"/>
      <c r="U50" s="163"/>
      <c r="V50" s="163"/>
      <c r="W50" s="163"/>
      <c r="X50" s="163"/>
      <c r="Y50" s="163"/>
      <c r="Z50" s="152"/>
      <c r="AA50" s="152"/>
      <c r="AB50" s="152"/>
      <c r="AC50" s="152"/>
      <c r="AD50" s="152"/>
      <c r="AE50" s="152"/>
      <c r="AF50" s="152"/>
      <c r="AG50" s="152" t="s">
        <v>163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82">
        <v>22</v>
      </c>
      <c r="B51" s="183" t="s">
        <v>193</v>
      </c>
      <c r="C51" s="194" t="s">
        <v>194</v>
      </c>
      <c r="D51" s="184" t="s">
        <v>137</v>
      </c>
      <c r="E51" s="185">
        <v>5</v>
      </c>
      <c r="F51" s="186"/>
      <c r="G51" s="187">
        <f>ROUND(E51*F51,2)</f>
        <v>0</v>
      </c>
      <c r="H51" s="186"/>
      <c r="I51" s="187">
        <f>ROUND(E51*H51,2)</f>
        <v>0</v>
      </c>
      <c r="J51" s="186"/>
      <c r="K51" s="187">
        <f>ROUND(E51*J51,2)</f>
        <v>0</v>
      </c>
      <c r="L51" s="187">
        <v>21</v>
      </c>
      <c r="M51" s="187">
        <f>G51*(1+L51/100)</f>
        <v>0</v>
      </c>
      <c r="N51" s="185">
        <v>0</v>
      </c>
      <c r="O51" s="185">
        <f>ROUND(E51*N51,2)</f>
        <v>0</v>
      </c>
      <c r="P51" s="185">
        <v>0</v>
      </c>
      <c r="Q51" s="185">
        <f>ROUND(E51*P51,2)</f>
        <v>0</v>
      </c>
      <c r="R51" s="187" t="s">
        <v>131</v>
      </c>
      <c r="S51" s="187" t="s">
        <v>122</v>
      </c>
      <c r="T51" s="188" t="s">
        <v>122</v>
      </c>
      <c r="U51" s="163">
        <v>0.42499999999999999</v>
      </c>
      <c r="V51" s="163">
        <f>ROUND(E51*U51,2)</f>
        <v>2.13</v>
      </c>
      <c r="W51" s="163"/>
      <c r="X51" s="163" t="s">
        <v>132</v>
      </c>
      <c r="Y51" s="163" t="s">
        <v>124</v>
      </c>
      <c r="Z51" s="152"/>
      <c r="AA51" s="152"/>
      <c r="AB51" s="152"/>
      <c r="AC51" s="152"/>
      <c r="AD51" s="152"/>
      <c r="AE51" s="152"/>
      <c r="AF51" s="152"/>
      <c r="AG51" s="152" t="s">
        <v>133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75">
        <v>23</v>
      </c>
      <c r="B52" s="176" t="s">
        <v>195</v>
      </c>
      <c r="C52" s="192" t="s">
        <v>196</v>
      </c>
      <c r="D52" s="177" t="s">
        <v>137</v>
      </c>
      <c r="E52" s="178">
        <v>2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78">
        <v>0</v>
      </c>
      <c r="O52" s="178">
        <f>ROUND(E52*N52,2)</f>
        <v>0</v>
      </c>
      <c r="P52" s="178">
        <v>0</v>
      </c>
      <c r="Q52" s="178">
        <f>ROUND(E52*P52,2)</f>
        <v>0</v>
      </c>
      <c r="R52" s="180" t="s">
        <v>131</v>
      </c>
      <c r="S52" s="180" t="s">
        <v>122</v>
      </c>
      <c r="T52" s="181" t="s">
        <v>122</v>
      </c>
      <c r="U52" s="163">
        <v>0.16500000000000001</v>
      </c>
      <c r="V52" s="163">
        <f>ROUND(E52*U52,2)</f>
        <v>0.33</v>
      </c>
      <c r="W52" s="163"/>
      <c r="X52" s="163" t="s">
        <v>132</v>
      </c>
      <c r="Y52" s="163" t="s">
        <v>124</v>
      </c>
      <c r="Z52" s="152"/>
      <c r="AA52" s="152"/>
      <c r="AB52" s="152"/>
      <c r="AC52" s="152"/>
      <c r="AD52" s="152"/>
      <c r="AE52" s="152"/>
      <c r="AF52" s="152"/>
      <c r="AG52" s="152" t="s">
        <v>133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2" x14ac:dyDescent="0.2">
      <c r="A53" s="159"/>
      <c r="B53" s="160"/>
      <c r="C53" s="257" t="s">
        <v>197</v>
      </c>
      <c r="D53" s="258"/>
      <c r="E53" s="258"/>
      <c r="F53" s="258"/>
      <c r="G53" s="258"/>
      <c r="H53" s="163"/>
      <c r="I53" s="163"/>
      <c r="J53" s="163"/>
      <c r="K53" s="163"/>
      <c r="L53" s="163"/>
      <c r="M53" s="163"/>
      <c r="N53" s="162"/>
      <c r="O53" s="162"/>
      <c r="P53" s="162"/>
      <c r="Q53" s="162"/>
      <c r="R53" s="163"/>
      <c r="S53" s="163"/>
      <c r="T53" s="163"/>
      <c r="U53" s="163"/>
      <c r="V53" s="163"/>
      <c r="W53" s="163"/>
      <c r="X53" s="163"/>
      <c r="Y53" s="163"/>
      <c r="Z53" s="152"/>
      <c r="AA53" s="152"/>
      <c r="AB53" s="152"/>
      <c r="AC53" s="152"/>
      <c r="AD53" s="152"/>
      <c r="AE53" s="152"/>
      <c r="AF53" s="152"/>
      <c r="AG53" s="152" t="s">
        <v>159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82">
        <v>24</v>
      </c>
      <c r="B54" s="183" t="s">
        <v>198</v>
      </c>
      <c r="C54" s="194" t="s">
        <v>199</v>
      </c>
      <c r="D54" s="184" t="s">
        <v>137</v>
      </c>
      <c r="E54" s="185">
        <v>8</v>
      </c>
      <c r="F54" s="186"/>
      <c r="G54" s="187">
        <f>ROUND(E54*F54,2)</f>
        <v>0</v>
      </c>
      <c r="H54" s="186"/>
      <c r="I54" s="187">
        <f>ROUND(E54*H54,2)</f>
        <v>0</v>
      </c>
      <c r="J54" s="186"/>
      <c r="K54" s="187">
        <f>ROUND(E54*J54,2)</f>
        <v>0</v>
      </c>
      <c r="L54" s="187">
        <v>21</v>
      </c>
      <c r="M54" s="187">
        <f>G54*(1+L54/100)</f>
        <v>0</v>
      </c>
      <c r="N54" s="185">
        <v>1.8000000000000001E-4</v>
      </c>
      <c r="O54" s="185">
        <f>ROUND(E54*N54,2)</f>
        <v>0</v>
      </c>
      <c r="P54" s="185">
        <v>0</v>
      </c>
      <c r="Q54" s="185">
        <f>ROUND(E54*P54,2)</f>
        <v>0</v>
      </c>
      <c r="R54" s="187" t="s">
        <v>131</v>
      </c>
      <c r="S54" s="187" t="s">
        <v>122</v>
      </c>
      <c r="T54" s="188" t="s">
        <v>122</v>
      </c>
      <c r="U54" s="163">
        <v>0.16500000000000001</v>
      </c>
      <c r="V54" s="163">
        <f>ROUND(E54*U54,2)</f>
        <v>1.32</v>
      </c>
      <c r="W54" s="163"/>
      <c r="X54" s="163" t="s">
        <v>132</v>
      </c>
      <c r="Y54" s="163" t="s">
        <v>124</v>
      </c>
      <c r="Z54" s="152"/>
      <c r="AA54" s="152"/>
      <c r="AB54" s="152"/>
      <c r="AC54" s="152"/>
      <c r="AD54" s="152"/>
      <c r="AE54" s="152"/>
      <c r="AF54" s="152"/>
      <c r="AG54" s="152" t="s">
        <v>133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5">
        <v>25</v>
      </c>
      <c r="B55" s="176" t="s">
        <v>200</v>
      </c>
      <c r="C55" s="192" t="s">
        <v>201</v>
      </c>
      <c r="D55" s="177" t="s">
        <v>202</v>
      </c>
      <c r="E55" s="178">
        <v>4.308E-2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0</v>
      </c>
      <c r="N55" s="178">
        <v>0</v>
      </c>
      <c r="O55" s="178">
        <f>ROUND(E55*N55,2)</f>
        <v>0</v>
      </c>
      <c r="P55" s="178">
        <v>0</v>
      </c>
      <c r="Q55" s="178">
        <f>ROUND(E55*P55,2)</f>
        <v>0</v>
      </c>
      <c r="R55" s="180" t="s">
        <v>131</v>
      </c>
      <c r="S55" s="180" t="s">
        <v>122</v>
      </c>
      <c r="T55" s="181" t="s">
        <v>122</v>
      </c>
      <c r="U55" s="163">
        <v>1.327</v>
      </c>
      <c r="V55" s="163">
        <f>ROUND(E55*U55,2)</f>
        <v>0.06</v>
      </c>
      <c r="W55" s="163"/>
      <c r="X55" s="163" t="s">
        <v>156</v>
      </c>
      <c r="Y55" s="163" t="s">
        <v>124</v>
      </c>
      <c r="Z55" s="152"/>
      <c r="AA55" s="152"/>
      <c r="AB55" s="152"/>
      <c r="AC55" s="152"/>
      <c r="AD55" s="152"/>
      <c r="AE55" s="152"/>
      <c r="AF55" s="152"/>
      <c r="AG55" s="152" t="s">
        <v>157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2" x14ac:dyDescent="0.2">
      <c r="A56" s="159"/>
      <c r="B56" s="160"/>
      <c r="C56" s="257" t="s">
        <v>203</v>
      </c>
      <c r="D56" s="258"/>
      <c r="E56" s="258"/>
      <c r="F56" s="258"/>
      <c r="G56" s="258"/>
      <c r="H56" s="163"/>
      <c r="I56" s="163"/>
      <c r="J56" s="163"/>
      <c r="K56" s="163"/>
      <c r="L56" s="163"/>
      <c r="M56" s="163"/>
      <c r="N56" s="162"/>
      <c r="O56" s="162"/>
      <c r="P56" s="162"/>
      <c r="Q56" s="162"/>
      <c r="R56" s="163"/>
      <c r="S56" s="163"/>
      <c r="T56" s="163"/>
      <c r="U56" s="163"/>
      <c r="V56" s="163"/>
      <c r="W56" s="163"/>
      <c r="X56" s="163"/>
      <c r="Y56" s="163"/>
      <c r="Z56" s="152"/>
      <c r="AA56" s="152"/>
      <c r="AB56" s="152"/>
      <c r="AC56" s="152"/>
      <c r="AD56" s="152"/>
      <c r="AE56" s="152"/>
      <c r="AF56" s="152"/>
      <c r="AG56" s="152" t="s">
        <v>159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x14ac:dyDescent="0.2">
      <c r="A57" s="168" t="s">
        <v>116</v>
      </c>
      <c r="B57" s="169" t="s">
        <v>84</v>
      </c>
      <c r="C57" s="191" t="s">
        <v>85</v>
      </c>
      <c r="D57" s="170"/>
      <c r="E57" s="171"/>
      <c r="F57" s="172"/>
      <c r="G57" s="172">
        <f>SUMIF(AG58:AG63,"&lt;&gt;NOR",G58:G63)</f>
        <v>0</v>
      </c>
      <c r="H57" s="172"/>
      <c r="I57" s="172">
        <f>SUM(I58:I63)</f>
        <v>0</v>
      </c>
      <c r="J57" s="172"/>
      <c r="K57" s="172">
        <f>SUM(K58:K63)</f>
        <v>0</v>
      </c>
      <c r="L57" s="172"/>
      <c r="M57" s="172">
        <f>SUM(M58:M63)</f>
        <v>0</v>
      </c>
      <c r="N57" s="171"/>
      <c r="O57" s="171">
        <f>SUM(O58:O63)</f>
        <v>0.02</v>
      </c>
      <c r="P57" s="171"/>
      <c r="Q57" s="171">
        <f>SUM(Q58:Q63)</f>
        <v>0</v>
      </c>
      <c r="R57" s="172"/>
      <c r="S57" s="172"/>
      <c r="T57" s="173"/>
      <c r="U57" s="167"/>
      <c r="V57" s="167">
        <f>SUM(V58:V63)</f>
        <v>2.17</v>
      </c>
      <c r="W57" s="167"/>
      <c r="X57" s="167"/>
      <c r="Y57" s="167"/>
      <c r="AG57" t="s">
        <v>117</v>
      </c>
    </row>
    <row r="58" spans="1:60" outlineLevel="1" x14ac:dyDescent="0.2">
      <c r="A58" s="175">
        <v>26</v>
      </c>
      <c r="B58" s="176" t="s">
        <v>204</v>
      </c>
      <c r="C58" s="192" t="s">
        <v>205</v>
      </c>
      <c r="D58" s="177" t="s">
        <v>130</v>
      </c>
      <c r="E58" s="178">
        <v>30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78">
        <v>2.0000000000000001E-4</v>
      </c>
      <c r="O58" s="178">
        <f>ROUND(E58*N58,2)</f>
        <v>0.01</v>
      </c>
      <c r="P58" s="178">
        <v>0</v>
      </c>
      <c r="Q58" s="178">
        <f>ROUND(E58*P58,2)</f>
        <v>0</v>
      </c>
      <c r="R58" s="180" t="s">
        <v>206</v>
      </c>
      <c r="S58" s="180" t="s">
        <v>122</v>
      </c>
      <c r="T58" s="181" t="s">
        <v>122</v>
      </c>
      <c r="U58" s="163">
        <v>1.15E-2</v>
      </c>
      <c r="V58" s="163">
        <f>ROUND(E58*U58,2)</f>
        <v>0.35</v>
      </c>
      <c r="W58" s="163"/>
      <c r="X58" s="163" t="s">
        <v>132</v>
      </c>
      <c r="Y58" s="163" t="s">
        <v>124</v>
      </c>
      <c r="Z58" s="152"/>
      <c r="AA58" s="152"/>
      <c r="AB58" s="152"/>
      <c r="AC58" s="152"/>
      <c r="AD58" s="152"/>
      <c r="AE58" s="152"/>
      <c r="AF58" s="152"/>
      <c r="AG58" s="152" t="s">
        <v>133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2" x14ac:dyDescent="0.2">
      <c r="A59" s="159"/>
      <c r="B59" s="160"/>
      <c r="C59" s="257" t="s">
        <v>207</v>
      </c>
      <c r="D59" s="258"/>
      <c r="E59" s="258"/>
      <c r="F59" s="258"/>
      <c r="G59" s="258"/>
      <c r="H59" s="163"/>
      <c r="I59" s="163"/>
      <c r="J59" s="163"/>
      <c r="K59" s="163"/>
      <c r="L59" s="163"/>
      <c r="M59" s="163"/>
      <c r="N59" s="162"/>
      <c r="O59" s="162"/>
      <c r="P59" s="162"/>
      <c r="Q59" s="162"/>
      <c r="R59" s="163"/>
      <c r="S59" s="163"/>
      <c r="T59" s="163"/>
      <c r="U59" s="163"/>
      <c r="V59" s="163"/>
      <c r="W59" s="163"/>
      <c r="X59" s="163"/>
      <c r="Y59" s="163"/>
      <c r="Z59" s="152"/>
      <c r="AA59" s="152"/>
      <c r="AB59" s="152"/>
      <c r="AC59" s="152"/>
      <c r="AD59" s="152"/>
      <c r="AE59" s="152"/>
      <c r="AF59" s="152"/>
      <c r="AG59" s="152" t="s">
        <v>159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75">
        <v>27</v>
      </c>
      <c r="B60" s="176" t="s">
        <v>208</v>
      </c>
      <c r="C60" s="192" t="s">
        <v>209</v>
      </c>
      <c r="D60" s="177" t="s">
        <v>210</v>
      </c>
      <c r="E60" s="178">
        <v>6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78">
        <v>6.0000000000000002E-5</v>
      </c>
      <c r="O60" s="178">
        <f>ROUND(E60*N60,2)</f>
        <v>0</v>
      </c>
      <c r="P60" s="178">
        <v>0</v>
      </c>
      <c r="Q60" s="178">
        <f>ROUND(E60*P60,2)</f>
        <v>0</v>
      </c>
      <c r="R60" s="180" t="s">
        <v>206</v>
      </c>
      <c r="S60" s="180" t="s">
        <v>122</v>
      </c>
      <c r="T60" s="181" t="s">
        <v>122</v>
      </c>
      <c r="U60" s="163">
        <v>0.30399999999999999</v>
      </c>
      <c r="V60" s="163">
        <f>ROUND(E60*U60,2)</f>
        <v>1.82</v>
      </c>
      <c r="W60" s="163"/>
      <c r="X60" s="163" t="s">
        <v>132</v>
      </c>
      <c r="Y60" s="163" t="s">
        <v>124</v>
      </c>
      <c r="Z60" s="152"/>
      <c r="AA60" s="152"/>
      <c r="AB60" s="152"/>
      <c r="AC60" s="152"/>
      <c r="AD60" s="152"/>
      <c r="AE60" s="152"/>
      <c r="AF60" s="152"/>
      <c r="AG60" s="152" t="s">
        <v>133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2" x14ac:dyDescent="0.2">
      <c r="A61" s="159"/>
      <c r="B61" s="160"/>
      <c r="C61" s="193" t="s">
        <v>211</v>
      </c>
      <c r="D61" s="165"/>
      <c r="E61" s="166"/>
      <c r="F61" s="163"/>
      <c r="G61" s="163"/>
      <c r="H61" s="163"/>
      <c r="I61" s="163"/>
      <c r="J61" s="163"/>
      <c r="K61" s="163"/>
      <c r="L61" s="163"/>
      <c r="M61" s="163"/>
      <c r="N61" s="162"/>
      <c r="O61" s="162"/>
      <c r="P61" s="162"/>
      <c r="Q61" s="162"/>
      <c r="R61" s="163"/>
      <c r="S61" s="163"/>
      <c r="T61" s="163"/>
      <c r="U61" s="163"/>
      <c r="V61" s="163"/>
      <c r="W61" s="163"/>
      <c r="X61" s="163"/>
      <c r="Y61" s="163"/>
      <c r="Z61" s="152"/>
      <c r="AA61" s="152"/>
      <c r="AB61" s="152"/>
      <c r="AC61" s="152"/>
      <c r="AD61" s="152"/>
      <c r="AE61" s="152"/>
      <c r="AF61" s="152"/>
      <c r="AG61" s="152" t="s">
        <v>127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3" x14ac:dyDescent="0.2">
      <c r="A62" s="159"/>
      <c r="B62" s="160"/>
      <c r="C62" s="193" t="s">
        <v>212</v>
      </c>
      <c r="D62" s="165"/>
      <c r="E62" s="166">
        <v>6</v>
      </c>
      <c r="F62" s="163"/>
      <c r="G62" s="163"/>
      <c r="H62" s="163"/>
      <c r="I62" s="163"/>
      <c r="J62" s="163"/>
      <c r="K62" s="163"/>
      <c r="L62" s="163"/>
      <c r="M62" s="163"/>
      <c r="N62" s="162"/>
      <c r="O62" s="162"/>
      <c r="P62" s="162"/>
      <c r="Q62" s="162"/>
      <c r="R62" s="163"/>
      <c r="S62" s="163"/>
      <c r="T62" s="163"/>
      <c r="U62" s="163"/>
      <c r="V62" s="163"/>
      <c r="W62" s="163"/>
      <c r="X62" s="163"/>
      <c r="Y62" s="163"/>
      <c r="Z62" s="152"/>
      <c r="AA62" s="152"/>
      <c r="AB62" s="152"/>
      <c r="AC62" s="152"/>
      <c r="AD62" s="152"/>
      <c r="AE62" s="152"/>
      <c r="AF62" s="152"/>
      <c r="AG62" s="152" t="s">
        <v>127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82">
        <v>28</v>
      </c>
      <c r="B63" s="183" t="s">
        <v>213</v>
      </c>
      <c r="C63" s="194" t="s">
        <v>214</v>
      </c>
      <c r="D63" s="184" t="s">
        <v>210</v>
      </c>
      <c r="E63" s="185">
        <v>6</v>
      </c>
      <c r="F63" s="186"/>
      <c r="G63" s="187">
        <f>ROUND(E63*F63,2)</f>
        <v>0</v>
      </c>
      <c r="H63" s="186"/>
      <c r="I63" s="187">
        <f>ROUND(E63*H63,2)</f>
        <v>0</v>
      </c>
      <c r="J63" s="186"/>
      <c r="K63" s="187">
        <f>ROUND(E63*J63,2)</f>
        <v>0</v>
      </c>
      <c r="L63" s="187">
        <v>21</v>
      </c>
      <c r="M63" s="187">
        <f>G63*(1+L63/100)</f>
        <v>0</v>
      </c>
      <c r="N63" s="185">
        <v>1E-3</v>
      </c>
      <c r="O63" s="185">
        <f>ROUND(E63*N63,2)</f>
        <v>0.01</v>
      </c>
      <c r="P63" s="185">
        <v>0</v>
      </c>
      <c r="Q63" s="185">
        <f>ROUND(E63*P63,2)</f>
        <v>0</v>
      </c>
      <c r="R63" s="187" t="s">
        <v>142</v>
      </c>
      <c r="S63" s="187" t="s">
        <v>122</v>
      </c>
      <c r="T63" s="188" t="s">
        <v>122</v>
      </c>
      <c r="U63" s="163">
        <v>0</v>
      </c>
      <c r="V63" s="163">
        <f>ROUND(E63*U63,2)</f>
        <v>0</v>
      </c>
      <c r="W63" s="163"/>
      <c r="X63" s="163" t="s">
        <v>143</v>
      </c>
      <c r="Y63" s="163" t="s">
        <v>124</v>
      </c>
      <c r="Z63" s="152"/>
      <c r="AA63" s="152"/>
      <c r="AB63" s="152"/>
      <c r="AC63" s="152"/>
      <c r="AD63" s="152"/>
      <c r="AE63" s="152"/>
      <c r="AF63" s="152"/>
      <c r="AG63" s="152" t="s">
        <v>144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168" t="s">
        <v>116</v>
      </c>
      <c r="B64" s="169" t="s">
        <v>86</v>
      </c>
      <c r="C64" s="191" t="s">
        <v>27</v>
      </c>
      <c r="D64" s="170"/>
      <c r="E64" s="171"/>
      <c r="F64" s="172"/>
      <c r="G64" s="172">
        <f>SUMIF(AG65:AG79,"&lt;&gt;NOR",G65:G79)</f>
        <v>0</v>
      </c>
      <c r="H64" s="172"/>
      <c r="I64" s="172">
        <f>SUM(I65:I79)</f>
        <v>0</v>
      </c>
      <c r="J64" s="172"/>
      <c r="K64" s="172">
        <f>SUM(K65:K79)</f>
        <v>0</v>
      </c>
      <c r="L64" s="172"/>
      <c r="M64" s="172">
        <f>SUM(M65:M79)</f>
        <v>0</v>
      </c>
      <c r="N64" s="171"/>
      <c r="O64" s="171">
        <f>SUM(O65:O79)</f>
        <v>0</v>
      </c>
      <c r="P64" s="171"/>
      <c r="Q64" s="171">
        <f>SUM(Q65:Q79)</f>
        <v>0</v>
      </c>
      <c r="R64" s="172"/>
      <c r="S64" s="172"/>
      <c r="T64" s="173"/>
      <c r="U64" s="167"/>
      <c r="V64" s="167">
        <f>SUM(V65:V79)</f>
        <v>0</v>
      </c>
      <c r="W64" s="167"/>
      <c r="X64" s="167"/>
      <c r="Y64" s="167"/>
      <c r="AG64" t="s">
        <v>117</v>
      </c>
    </row>
    <row r="65" spans="1:60" outlineLevel="1" x14ac:dyDescent="0.2">
      <c r="A65" s="175">
        <v>29</v>
      </c>
      <c r="B65" s="176" t="s">
        <v>215</v>
      </c>
      <c r="C65" s="192" t="s">
        <v>216</v>
      </c>
      <c r="D65" s="177" t="s">
        <v>217</v>
      </c>
      <c r="E65" s="178">
        <v>1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78">
        <v>0</v>
      </c>
      <c r="O65" s="178">
        <f>ROUND(E65*N65,2)</f>
        <v>0</v>
      </c>
      <c r="P65" s="178">
        <v>0</v>
      </c>
      <c r="Q65" s="178">
        <f>ROUND(E65*P65,2)</f>
        <v>0</v>
      </c>
      <c r="R65" s="180"/>
      <c r="S65" s="180" t="s">
        <v>122</v>
      </c>
      <c r="T65" s="181" t="s">
        <v>139</v>
      </c>
      <c r="U65" s="163">
        <v>0</v>
      </c>
      <c r="V65" s="163">
        <f>ROUND(E65*U65,2)</f>
        <v>0</v>
      </c>
      <c r="W65" s="163"/>
      <c r="X65" s="163" t="s">
        <v>218</v>
      </c>
      <c r="Y65" s="163" t="s">
        <v>124</v>
      </c>
      <c r="Z65" s="152"/>
      <c r="AA65" s="152"/>
      <c r="AB65" s="152"/>
      <c r="AC65" s="152"/>
      <c r="AD65" s="152"/>
      <c r="AE65" s="152"/>
      <c r="AF65" s="152"/>
      <c r="AG65" s="152" t="s">
        <v>219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ht="22.5" outlineLevel="2" x14ac:dyDescent="0.2">
      <c r="A66" s="159"/>
      <c r="B66" s="160"/>
      <c r="C66" s="255" t="s">
        <v>220</v>
      </c>
      <c r="D66" s="256"/>
      <c r="E66" s="256"/>
      <c r="F66" s="256"/>
      <c r="G66" s="256"/>
      <c r="H66" s="163"/>
      <c r="I66" s="163"/>
      <c r="J66" s="163"/>
      <c r="K66" s="163"/>
      <c r="L66" s="163"/>
      <c r="M66" s="163"/>
      <c r="N66" s="162"/>
      <c r="O66" s="162"/>
      <c r="P66" s="162"/>
      <c r="Q66" s="162"/>
      <c r="R66" s="163"/>
      <c r="S66" s="163"/>
      <c r="T66" s="163"/>
      <c r="U66" s="163"/>
      <c r="V66" s="163"/>
      <c r="W66" s="163"/>
      <c r="X66" s="163"/>
      <c r="Y66" s="163"/>
      <c r="Z66" s="152"/>
      <c r="AA66" s="152"/>
      <c r="AB66" s="152"/>
      <c r="AC66" s="152"/>
      <c r="AD66" s="152"/>
      <c r="AE66" s="152"/>
      <c r="AF66" s="152"/>
      <c r="AG66" s="152" t="s">
        <v>163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90" t="str">
        <f>C66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66" s="152"/>
      <c r="BC66" s="152"/>
      <c r="BD66" s="152"/>
      <c r="BE66" s="152"/>
      <c r="BF66" s="152"/>
      <c r="BG66" s="152"/>
      <c r="BH66" s="152"/>
    </row>
    <row r="67" spans="1:60" outlineLevel="2" x14ac:dyDescent="0.2">
      <c r="A67" s="159"/>
      <c r="B67" s="160"/>
      <c r="C67" s="193" t="s">
        <v>221</v>
      </c>
      <c r="D67" s="165"/>
      <c r="E67" s="166">
        <v>1</v>
      </c>
      <c r="F67" s="163"/>
      <c r="G67" s="163"/>
      <c r="H67" s="163"/>
      <c r="I67" s="163"/>
      <c r="J67" s="163"/>
      <c r="K67" s="163"/>
      <c r="L67" s="163"/>
      <c r="M67" s="163"/>
      <c r="N67" s="162"/>
      <c r="O67" s="162"/>
      <c r="P67" s="162"/>
      <c r="Q67" s="162"/>
      <c r="R67" s="163"/>
      <c r="S67" s="163"/>
      <c r="T67" s="163"/>
      <c r="U67" s="163"/>
      <c r="V67" s="163"/>
      <c r="W67" s="163"/>
      <c r="X67" s="163"/>
      <c r="Y67" s="163"/>
      <c r="Z67" s="152"/>
      <c r="AA67" s="152"/>
      <c r="AB67" s="152"/>
      <c r="AC67" s="152"/>
      <c r="AD67" s="152"/>
      <c r="AE67" s="152"/>
      <c r="AF67" s="152"/>
      <c r="AG67" s="152" t="s">
        <v>127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5">
        <v>30</v>
      </c>
      <c r="B68" s="176" t="s">
        <v>222</v>
      </c>
      <c r="C68" s="192" t="s">
        <v>223</v>
      </c>
      <c r="D68" s="177" t="s">
        <v>217</v>
      </c>
      <c r="E68" s="178">
        <v>1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78">
        <v>0</v>
      </c>
      <c r="O68" s="178">
        <f>ROUND(E68*N68,2)</f>
        <v>0</v>
      </c>
      <c r="P68" s="178">
        <v>0</v>
      </c>
      <c r="Q68" s="178">
        <f>ROUND(E68*P68,2)</f>
        <v>0</v>
      </c>
      <c r="R68" s="180"/>
      <c r="S68" s="180" t="s">
        <v>122</v>
      </c>
      <c r="T68" s="181" t="s">
        <v>139</v>
      </c>
      <c r="U68" s="163">
        <v>0</v>
      </c>
      <c r="V68" s="163">
        <f>ROUND(E68*U68,2)</f>
        <v>0</v>
      </c>
      <c r="W68" s="163"/>
      <c r="X68" s="163" t="s">
        <v>218</v>
      </c>
      <c r="Y68" s="163" t="s">
        <v>124</v>
      </c>
      <c r="Z68" s="152"/>
      <c r="AA68" s="152"/>
      <c r="AB68" s="152"/>
      <c r="AC68" s="152"/>
      <c r="AD68" s="152"/>
      <c r="AE68" s="152"/>
      <c r="AF68" s="152"/>
      <c r="AG68" s="152" t="s">
        <v>219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45" outlineLevel="2" x14ac:dyDescent="0.2">
      <c r="A69" s="159"/>
      <c r="B69" s="160"/>
      <c r="C69" s="255" t="s">
        <v>224</v>
      </c>
      <c r="D69" s="256"/>
      <c r="E69" s="256"/>
      <c r="F69" s="256"/>
      <c r="G69" s="256"/>
      <c r="H69" s="163"/>
      <c r="I69" s="163"/>
      <c r="J69" s="163"/>
      <c r="K69" s="163"/>
      <c r="L69" s="163"/>
      <c r="M69" s="163"/>
      <c r="N69" s="162"/>
      <c r="O69" s="162"/>
      <c r="P69" s="162"/>
      <c r="Q69" s="162"/>
      <c r="R69" s="163"/>
      <c r="S69" s="163"/>
      <c r="T69" s="163"/>
      <c r="U69" s="163"/>
      <c r="V69" s="163"/>
      <c r="W69" s="163"/>
      <c r="X69" s="163"/>
      <c r="Y69" s="163"/>
      <c r="Z69" s="152"/>
      <c r="AA69" s="152"/>
      <c r="AB69" s="152"/>
      <c r="AC69" s="152"/>
      <c r="AD69" s="152"/>
      <c r="AE69" s="152"/>
      <c r="AF69" s="152"/>
      <c r="AG69" s="152" t="s">
        <v>163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90" t="str">
        <f>C69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69" s="152"/>
      <c r="BC69" s="152"/>
      <c r="BD69" s="152"/>
      <c r="BE69" s="152"/>
      <c r="BF69" s="152"/>
      <c r="BG69" s="152"/>
      <c r="BH69" s="152"/>
    </row>
    <row r="70" spans="1:60" outlineLevel="2" x14ac:dyDescent="0.2">
      <c r="A70" s="159"/>
      <c r="B70" s="160"/>
      <c r="C70" s="193" t="s">
        <v>225</v>
      </c>
      <c r="D70" s="165"/>
      <c r="E70" s="166">
        <v>1</v>
      </c>
      <c r="F70" s="163"/>
      <c r="G70" s="163"/>
      <c r="H70" s="163"/>
      <c r="I70" s="163"/>
      <c r="J70" s="163"/>
      <c r="K70" s="163"/>
      <c r="L70" s="163"/>
      <c r="M70" s="163"/>
      <c r="N70" s="162"/>
      <c r="O70" s="162"/>
      <c r="P70" s="162"/>
      <c r="Q70" s="162"/>
      <c r="R70" s="163"/>
      <c r="S70" s="163"/>
      <c r="T70" s="163"/>
      <c r="U70" s="163"/>
      <c r="V70" s="163"/>
      <c r="W70" s="163"/>
      <c r="X70" s="163"/>
      <c r="Y70" s="163"/>
      <c r="Z70" s="152"/>
      <c r="AA70" s="152"/>
      <c r="AB70" s="152"/>
      <c r="AC70" s="152"/>
      <c r="AD70" s="152"/>
      <c r="AE70" s="152"/>
      <c r="AF70" s="152"/>
      <c r="AG70" s="152" t="s">
        <v>127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75">
        <v>31</v>
      </c>
      <c r="B71" s="176" t="s">
        <v>226</v>
      </c>
      <c r="C71" s="192" t="s">
        <v>227</v>
      </c>
      <c r="D71" s="177" t="s">
        <v>217</v>
      </c>
      <c r="E71" s="178">
        <v>1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78">
        <v>0</v>
      </c>
      <c r="O71" s="178">
        <f>ROUND(E71*N71,2)</f>
        <v>0</v>
      </c>
      <c r="P71" s="178">
        <v>0</v>
      </c>
      <c r="Q71" s="178">
        <f>ROUND(E71*P71,2)</f>
        <v>0</v>
      </c>
      <c r="R71" s="180"/>
      <c r="S71" s="180" t="s">
        <v>122</v>
      </c>
      <c r="T71" s="181" t="s">
        <v>139</v>
      </c>
      <c r="U71" s="163">
        <v>0</v>
      </c>
      <c r="V71" s="163">
        <f>ROUND(E71*U71,2)</f>
        <v>0</v>
      </c>
      <c r="W71" s="163"/>
      <c r="X71" s="163" t="s">
        <v>218</v>
      </c>
      <c r="Y71" s="163" t="s">
        <v>124</v>
      </c>
      <c r="Z71" s="152"/>
      <c r="AA71" s="152"/>
      <c r="AB71" s="152"/>
      <c r="AC71" s="152"/>
      <c r="AD71" s="152"/>
      <c r="AE71" s="152"/>
      <c r="AF71" s="152"/>
      <c r="AG71" s="152" t="s">
        <v>228</v>
      </c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2" x14ac:dyDescent="0.2">
      <c r="A72" s="159"/>
      <c r="B72" s="160"/>
      <c r="C72" s="255" t="s">
        <v>229</v>
      </c>
      <c r="D72" s="256"/>
      <c r="E72" s="256"/>
      <c r="F72" s="256"/>
      <c r="G72" s="256"/>
      <c r="H72" s="163"/>
      <c r="I72" s="163"/>
      <c r="J72" s="163"/>
      <c r="K72" s="163"/>
      <c r="L72" s="163"/>
      <c r="M72" s="163"/>
      <c r="N72" s="162"/>
      <c r="O72" s="162"/>
      <c r="P72" s="162"/>
      <c r="Q72" s="162"/>
      <c r="R72" s="163"/>
      <c r="S72" s="163"/>
      <c r="T72" s="163"/>
      <c r="U72" s="163"/>
      <c r="V72" s="163"/>
      <c r="W72" s="163"/>
      <c r="X72" s="163"/>
      <c r="Y72" s="163"/>
      <c r="Z72" s="152"/>
      <c r="AA72" s="152"/>
      <c r="AB72" s="152"/>
      <c r="AC72" s="152"/>
      <c r="AD72" s="152"/>
      <c r="AE72" s="152"/>
      <c r="AF72" s="152"/>
      <c r="AG72" s="152" t="s">
        <v>163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75">
        <v>32</v>
      </c>
      <c r="B73" s="176" t="s">
        <v>230</v>
      </c>
      <c r="C73" s="192" t="s">
        <v>231</v>
      </c>
      <c r="D73" s="177" t="s">
        <v>217</v>
      </c>
      <c r="E73" s="178">
        <v>1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0</v>
      </c>
      <c r="O73" s="178">
        <f>ROUND(E73*N73,2)</f>
        <v>0</v>
      </c>
      <c r="P73" s="178">
        <v>0</v>
      </c>
      <c r="Q73" s="178">
        <f>ROUND(E73*P73,2)</f>
        <v>0</v>
      </c>
      <c r="R73" s="180"/>
      <c r="S73" s="180" t="s">
        <v>122</v>
      </c>
      <c r="T73" s="181" t="s">
        <v>139</v>
      </c>
      <c r="U73" s="163">
        <v>0</v>
      </c>
      <c r="V73" s="163">
        <f>ROUND(E73*U73,2)</f>
        <v>0</v>
      </c>
      <c r="W73" s="163"/>
      <c r="X73" s="163" t="s">
        <v>218</v>
      </c>
      <c r="Y73" s="163" t="s">
        <v>124</v>
      </c>
      <c r="Z73" s="152"/>
      <c r="AA73" s="152"/>
      <c r="AB73" s="152"/>
      <c r="AC73" s="152"/>
      <c r="AD73" s="152"/>
      <c r="AE73" s="152"/>
      <c r="AF73" s="152"/>
      <c r="AG73" s="152" t="s">
        <v>228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33.75" outlineLevel="2" x14ac:dyDescent="0.2">
      <c r="A74" s="159"/>
      <c r="B74" s="160"/>
      <c r="C74" s="255" t="s">
        <v>232</v>
      </c>
      <c r="D74" s="256"/>
      <c r="E74" s="256"/>
      <c r="F74" s="256"/>
      <c r="G74" s="256"/>
      <c r="H74" s="163"/>
      <c r="I74" s="163"/>
      <c r="J74" s="163"/>
      <c r="K74" s="163"/>
      <c r="L74" s="163"/>
      <c r="M74" s="163"/>
      <c r="N74" s="162"/>
      <c r="O74" s="162"/>
      <c r="P74" s="162"/>
      <c r="Q74" s="162"/>
      <c r="R74" s="163"/>
      <c r="S74" s="163"/>
      <c r="T74" s="163"/>
      <c r="U74" s="163"/>
      <c r="V74" s="163"/>
      <c r="W74" s="163"/>
      <c r="X74" s="163"/>
      <c r="Y74" s="163"/>
      <c r="Z74" s="152"/>
      <c r="AA74" s="152"/>
      <c r="AB74" s="152"/>
      <c r="AC74" s="152"/>
      <c r="AD74" s="152"/>
      <c r="AE74" s="152"/>
      <c r="AF74" s="152"/>
      <c r="AG74" s="152" t="s">
        <v>163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90" t="str">
        <f>C74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75">
        <v>33</v>
      </c>
      <c r="B75" s="176" t="s">
        <v>233</v>
      </c>
      <c r="C75" s="192" t="s">
        <v>234</v>
      </c>
      <c r="D75" s="177" t="s">
        <v>217</v>
      </c>
      <c r="E75" s="178">
        <v>1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78">
        <v>0</v>
      </c>
      <c r="O75" s="178">
        <f>ROUND(E75*N75,2)</f>
        <v>0</v>
      </c>
      <c r="P75" s="178">
        <v>0</v>
      </c>
      <c r="Q75" s="178">
        <f>ROUND(E75*P75,2)</f>
        <v>0</v>
      </c>
      <c r="R75" s="180"/>
      <c r="S75" s="180" t="s">
        <v>138</v>
      </c>
      <c r="T75" s="181" t="s">
        <v>139</v>
      </c>
      <c r="U75" s="163">
        <v>0</v>
      </c>
      <c r="V75" s="163">
        <f>ROUND(E75*U75,2)</f>
        <v>0</v>
      </c>
      <c r="W75" s="163"/>
      <c r="X75" s="163" t="s">
        <v>218</v>
      </c>
      <c r="Y75" s="163" t="s">
        <v>124</v>
      </c>
      <c r="Z75" s="152"/>
      <c r="AA75" s="152"/>
      <c r="AB75" s="152"/>
      <c r="AC75" s="152"/>
      <c r="AD75" s="152"/>
      <c r="AE75" s="152"/>
      <c r="AF75" s="152"/>
      <c r="AG75" s="152" t="s">
        <v>228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ht="22.5" outlineLevel="2" x14ac:dyDescent="0.2">
      <c r="A76" s="159"/>
      <c r="B76" s="160"/>
      <c r="C76" s="255" t="s">
        <v>235</v>
      </c>
      <c r="D76" s="256"/>
      <c r="E76" s="256"/>
      <c r="F76" s="256"/>
      <c r="G76" s="256"/>
      <c r="H76" s="163"/>
      <c r="I76" s="163"/>
      <c r="J76" s="163"/>
      <c r="K76" s="163"/>
      <c r="L76" s="163"/>
      <c r="M76" s="163"/>
      <c r="N76" s="162"/>
      <c r="O76" s="162"/>
      <c r="P76" s="162"/>
      <c r="Q76" s="162"/>
      <c r="R76" s="163"/>
      <c r="S76" s="163"/>
      <c r="T76" s="163"/>
      <c r="U76" s="163"/>
      <c r="V76" s="163"/>
      <c r="W76" s="163"/>
      <c r="X76" s="163"/>
      <c r="Y76" s="163"/>
      <c r="Z76" s="152"/>
      <c r="AA76" s="152"/>
      <c r="AB76" s="152"/>
      <c r="AC76" s="152"/>
      <c r="AD76" s="152"/>
      <c r="AE76" s="152"/>
      <c r="AF76" s="152"/>
      <c r="AG76" s="152" t="s">
        <v>163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90" t="str">
        <f>C76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75">
        <v>34</v>
      </c>
      <c r="B77" s="176" t="s">
        <v>236</v>
      </c>
      <c r="C77" s="192" t="s">
        <v>237</v>
      </c>
      <c r="D77" s="177" t="s">
        <v>217</v>
      </c>
      <c r="E77" s="178">
        <v>1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78">
        <v>0</v>
      </c>
      <c r="O77" s="178">
        <f>ROUND(E77*N77,2)</f>
        <v>0</v>
      </c>
      <c r="P77" s="178">
        <v>0</v>
      </c>
      <c r="Q77" s="178">
        <f>ROUND(E77*P77,2)</f>
        <v>0</v>
      </c>
      <c r="R77" s="180"/>
      <c r="S77" s="180" t="s">
        <v>122</v>
      </c>
      <c r="T77" s="181" t="s">
        <v>139</v>
      </c>
      <c r="U77" s="163">
        <v>0</v>
      </c>
      <c r="V77" s="163">
        <f>ROUND(E77*U77,2)</f>
        <v>0</v>
      </c>
      <c r="W77" s="163"/>
      <c r="X77" s="163" t="s">
        <v>218</v>
      </c>
      <c r="Y77" s="163" t="s">
        <v>124</v>
      </c>
      <c r="Z77" s="152"/>
      <c r="AA77" s="152"/>
      <c r="AB77" s="152"/>
      <c r="AC77" s="152"/>
      <c r="AD77" s="152"/>
      <c r="AE77" s="152"/>
      <c r="AF77" s="152"/>
      <c r="AG77" s="152" t="s">
        <v>219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2" x14ac:dyDescent="0.2">
      <c r="A78" s="159"/>
      <c r="B78" s="160"/>
      <c r="C78" s="255" t="s">
        <v>238</v>
      </c>
      <c r="D78" s="256"/>
      <c r="E78" s="256"/>
      <c r="F78" s="256"/>
      <c r="G78" s="256"/>
      <c r="H78" s="163"/>
      <c r="I78" s="163"/>
      <c r="J78" s="163"/>
      <c r="K78" s="163"/>
      <c r="L78" s="163"/>
      <c r="M78" s="163"/>
      <c r="N78" s="162"/>
      <c r="O78" s="162"/>
      <c r="P78" s="162"/>
      <c r="Q78" s="162"/>
      <c r="R78" s="163"/>
      <c r="S78" s="163"/>
      <c r="T78" s="163"/>
      <c r="U78" s="163"/>
      <c r="V78" s="163"/>
      <c r="W78" s="163"/>
      <c r="X78" s="163"/>
      <c r="Y78" s="163"/>
      <c r="Z78" s="152"/>
      <c r="AA78" s="152"/>
      <c r="AB78" s="152"/>
      <c r="AC78" s="152"/>
      <c r="AD78" s="152"/>
      <c r="AE78" s="152"/>
      <c r="AF78" s="152"/>
      <c r="AG78" s="152" t="s">
        <v>163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90" t="str">
        <f>C78</f>
        <v>Náklady na vyhotovení dokumentace skutečného provedení stavby a její předání objednateli v požadované formě a požadovaném počtu.</v>
      </c>
      <c r="BB78" s="152"/>
      <c r="BC78" s="152"/>
      <c r="BD78" s="152"/>
      <c r="BE78" s="152"/>
      <c r="BF78" s="152"/>
      <c r="BG78" s="152"/>
      <c r="BH78" s="152"/>
    </row>
    <row r="79" spans="1:60" outlineLevel="2" x14ac:dyDescent="0.2">
      <c r="A79" s="159"/>
      <c r="B79" s="160"/>
      <c r="C79" s="193" t="s">
        <v>239</v>
      </c>
      <c r="D79" s="165"/>
      <c r="E79" s="166">
        <v>1</v>
      </c>
      <c r="F79" s="163"/>
      <c r="G79" s="163"/>
      <c r="H79" s="163"/>
      <c r="I79" s="163"/>
      <c r="J79" s="163"/>
      <c r="K79" s="163"/>
      <c r="L79" s="163"/>
      <c r="M79" s="163"/>
      <c r="N79" s="162"/>
      <c r="O79" s="162"/>
      <c r="P79" s="162"/>
      <c r="Q79" s="162"/>
      <c r="R79" s="163"/>
      <c r="S79" s="163"/>
      <c r="T79" s="163"/>
      <c r="U79" s="163"/>
      <c r="V79" s="163"/>
      <c r="W79" s="163"/>
      <c r="X79" s="163"/>
      <c r="Y79" s="163"/>
      <c r="Z79" s="152"/>
      <c r="AA79" s="152"/>
      <c r="AB79" s="152"/>
      <c r="AC79" s="152"/>
      <c r="AD79" s="152"/>
      <c r="AE79" s="152"/>
      <c r="AF79" s="152"/>
      <c r="AG79" s="152" t="s">
        <v>127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x14ac:dyDescent="0.2">
      <c r="A80" s="3"/>
      <c r="B80" s="4"/>
      <c r="C80" s="196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E80">
        <v>12</v>
      </c>
      <c r="AF80">
        <v>21</v>
      </c>
      <c r="AG80" t="s">
        <v>102</v>
      </c>
    </row>
    <row r="81" spans="1:33" x14ac:dyDescent="0.2">
      <c r="A81" s="155"/>
      <c r="B81" s="156" t="s">
        <v>29</v>
      </c>
      <c r="C81" s="197"/>
      <c r="D81" s="157"/>
      <c r="E81" s="158"/>
      <c r="F81" s="158"/>
      <c r="G81" s="174">
        <f>G8+G11+G22+G29+G46+G48+G57+G64</f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f>SUMIF(L7:L79,AE80,G7:G79)</f>
        <v>0</v>
      </c>
      <c r="AF81">
        <f>SUMIF(L7:L79,AF80,G7:G79)</f>
        <v>0</v>
      </c>
      <c r="AG81" t="s">
        <v>240</v>
      </c>
    </row>
    <row r="82" spans="1:33" x14ac:dyDescent="0.2">
      <c r="C82" s="198"/>
      <c r="D82" s="10"/>
      <c r="AG82" t="s">
        <v>241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6srBUt38nL8K8G4BMdiiw+NlBe25mNRSZDzl2/agkMh7CFe7Qf8TOTIVIpRNJzl/0qD0LpcykIBhuvVrMe7sw==" saltValue="PupXMEHjESN6wqBZxoWvog==" spinCount="100000" sheet="1" formatRows="0"/>
  <mergeCells count="25">
    <mergeCell ref="C24:G24"/>
    <mergeCell ref="A1:G1"/>
    <mergeCell ref="C2:G2"/>
    <mergeCell ref="C3:G3"/>
    <mergeCell ref="C4:G4"/>
    <mergeCell ref="C21:G21"/>
    <mergeCell ref="C56:G56"/>
    <mergeCell ref="C25:G25"/>
    <mergeCell ref="C28:G28"/>
    <mergeCell ref="C35:G35"/>
    <mergeCell ref="C36:G36"/>
    <mergeCell ref="C38:G38"/>
    <mergeCell ref="C39:G39"/>
    <mergeCell ref="C41:G41"/>
    <mergeCell ref="C42:G42"/>
    <mergeCell ref="C44:G44"/>
    <mergeCell ref="C50:G50"/>
    <mergeCell ref="C53:G53"/>
    <mergeCell ref="C78:G78"/>
    <mergeCell ref="C59:G59"/>
    <mergeCell ref="C66:G66"/>
    <mergeCell ref="C69:G69"/>
    <mergeCell ref="C72:G72"/>
    <mergeCell ref="C74:G74"/>
    <mergeCell ref="C76:G7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D.1.4.8 D.1.4.8.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'D.1.4.8 D.1.4.8. Pol'!Názvy_tisku</vt:lpstr>
      <vt:lpstr>oadresa</vt:lpstr>
      <vt:lpstr>Stavba!Objednatel</vt:lpstr>
      <vt:lpstr>Stavba!Objekt</vt:lpstr>
      <vt:lpstr>'D.1.4.8 D.1.4.8.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Ladislav Gróf</cp:lastModifiedBy>
  <cp:lastPrinted>2019-03-19T12:27:02Z</cp:lastPrinted>
  <dcterms:created xsi:type="dcterms:W3CDTF">2009-04-08T07:15:50Z</dcterms:created>
  <dcterms:modified xsi:type="dcterms:W3CDTF">2025-01-08T11:05:19Z</dcterms:modified>
</cp:coreProperties>
</file>